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polina/Downloads/"/>
    </mc:Choice>
  </mc:AlternateContent>
  <xr:revisionPtr revIDLastSave="0" documentId="13_ncr:1_{E42133C4-5A5C-B645-96D5-6F744B019422}" xr6:coauthVersionLast="47" xr6:coauthVersionMax="47" xr10:uidLastSave="{00000000-0000-0000-0000-000000000000}"/>
  <bookViews>
    <workbookView xWindow="1340" yWindow="3880" windowWidth="28800" windowHeight="12220" tabRatio="602" xr2:uid="{00000000-000D-0000-FFFF-FFFF00000000}"/>
  </bookViews>
  <sheets>
    <sheet name="Форма 2.8 Шаблон" sheetId="11" r:id="rId1"/>
    <sheet name="Лист1" sheetId="13" state="hidden" r:id="rId2"/>
    <sheet name="Форма 2.8 Шаблон (для реформы)" sheetId="14" state="hidden" r:id="rId3"/>
    <sheet name="нагорная" sheetId="12" state="hidden" r:id="rId4"/>
  </sheets>
  <definedNames>
    <definedName name="_xlnm._FilterDatabase" localSheetId="0" hidden="1">'Форма 2.8 Шаблон'!$A$3:$M$3</definedName>
    <definedName name="_xlnm._FilterDatabase" localSheetId="2" hidden="1">'Форма 2.8 Шаблон (для реформы)'!$A$3:$AD$3</definedName>
    <definedName name="_xlnm.Print_Titles" localSheetId="2">'Форма 2.8 Шаблон (для реформы)'!$A:$C,'Форма 2.8 Шаблон (для реформы)'!$1:$3</definedName>
    <definedName name="_xlnm.Print_Area" localSheetId="2">'Форма 2.8 Шаблон (для реформы)'!$A$1:$Z$234</definedName>
  </definedNames>
  <calcPr calcId="191029"/>
</workbook>
</file>

<file path=xl/calcChain.xml><?xml version="1.0" encoding="utf-8"?>
<calcChain xmlns="http://schemas.openxmlformats.org/spreadsheetml/2006/main">
  <c r="V183" i="11" l="1"/>
  <c r="U183" i="11"/>
  <c r="V178" i="11"/>
  <c r="U178" i="11"/>
  <c r="AF34" i="11" l="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G34" i="11"/>
  <c r="F34" i="11"/>
  <c r="E34" i="11"/>
  <c r="AG112" i="11"/>
  <c r="AG106" i="11"/>
  <c r="AF110" i="11" l="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AH58" i="11"/>
  <c r="F58" i="11"/>
  <c r="J58" i="11"/>
  <c r="G58" i="11"/>
  <c r="Q58" i="11"/>
  <c r="P58" i="11"/>
  <c r="O58" i="11"/>
  <c r="R58" i="11"/>
  <c r="S58" i="11"/>
  <c r="T58" i="11"/>
  <c r="U58" i="11"/>
  <c r="V58" i="11"/>
  <c r="W58" i="11"/>
  <c r="K58" i="11"/>
  <c r="M58" i="11"/>
  <c r="N58" i="11"/>
  <c r="L58" i="11"/>
  <c r="I58" i="11"/>
  <c r="H58" i="11"/>
  <c r="AB58" i="11"/>
  <c r="AC58" i="11"/>
  <c r="Y58" i="11"/>
  <c r="Z58" i="11"/>
  <c r="AD58" i="11"/>
  <c r="AA58" i="11"/>
  <c r="AE58" i="11"/>
  <c r="AF58" i="11"/>
  <c r="X58" i="11"/>
  <c r="E58" i="11"/>
  <c r="AG52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AF40" i="11"/>
  <c r="AE40" i="11"/>
  <c r="AD40" i="11"/>
  <c r="AC40" i="11"/>
  <c r="AB40" i="11"/>
  <c r="AA40" i="11"/>
  <c r="Z40" i="11"/>
  <c r="Y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X40" i="11"/>
  <c r="E40" i="11"/>
  <c r="AG227" i="11" l="1"/>
  <c r="AG226" i="11"/>
  <c r="AG225" i="11"/>
  <c r="AG224" i="11"/>
  <c r="AG223" i="11"/>
  <c r="AG222" i="11"/>
  <c r="AG216" i="11"/>
  <c r="AG215" i="11"/>
  <c r="AG214" i="11"/>
  <c r="AG213" i="11"/>
  <c r="AG212" i="11"/>
  <c r="AG211" i="11"/>
  <c r="AG207" i="11"/>
  <c r="AG206" i="11"/>
  <c r="AG205" i="11"/>
  <c r="AG204" i="11"/>
  <c r="AG203" i="11"/>
  <c r="AG202" i="11"/>
  <c r="AG201" i="11"/>
  <c r="AG200" i="11"/>
  <c r="AG196" i="11"/>
  <c r="AG195" i="11"/>
  <c r="AG194" i="11"/>
  <c r="AG193" i="11"/>
  <c r="AG192" i="11"/>
  <c r="AG191" i="11"/>
  <c r="AG190" i="11"/>
  <c r="AG189" i="11"/>
  <c r="AG183" i="11"/>
  <c r="AG182" i="11"/>
  <c r="AG181" i="11"/>
  <c r="AG180" i="11"/>
  <c r="AG179" i="11"/>
  <c r="AG178" i="11"/>
  <c r="AG172" i="11"/>
  <c r="AG171" i="11"/>
  <c r="AG170" i="11"/>
  <c r="AG169" i="11"/>
  <c r="AG168" i="11"/>
  <c r="AG167" i="11"/>
  <c r="AG161" i="11"/>
  <c r="AG160" i="11"/>
  <c r="AG159" i="11"/>
  <c r="AG158" i="11"/>
  <c r="AG157" i="11"/>
  <c r="AG156" i="11"/>
  <c r="AG152" i="11"/>
  <c r="AG149" i="11"/>
  <c r="AG94" i="11"/>
  <c r="AG88" i="11"/>
  <c r="AG82" i="11"/>
  <c r="AG76" i="11"/>
  <c r="AG70" i="11"/>
  <c r="AG64" i="11"/>
  <c r="AG58" i="11"/>
  <c r="AG46" i="11"/>
  <c r="AG40" i="11"/>
  <c r="AG34" i="11"/>
  <c r="AG28" i="11"/>
  <c r="AG20" i="11"/>
  <c r="AG17" i="11"/>
  <c r="AH17" i="11" s="1"/>
  <c r="U185" i="11" l="1"/>
  <c r="U184" i="11"/>
  <c r="V184" i="11"/>
  <c r="V185" i="11"/>
  <c r="I218" i="11"/>
  <c r="Q218" i="11"/>
  <c r="Y218" i="11"/>
  <c r="E218" i="11"/>
  <c r="I217" i="11"/>
  <c r="Q217" i="11"/>
  <c r="Y217" i="11"/>
  <c r="E217" i="11"/>
  <c r="J218" i="11"/>
  <c r="R218" i="11"/>
  <c r="Z218" i="11"/>
  <c r="J217" i="11"/>
  <c r="R217" i="11"/>
  <c r="Z217" i="11"/>
  <c r="G218" i="11"/>
  <c r="W218" i="11"/>
  <c r="O217" i="11"/>
  <c r="AE217" i="11"/>
  <c r="H218" i="11"/>
  <c r="X218" i="11"/>
  <c r="P217" i="11"/>
  <c r="K218" i="11"/>
  <c r="S218" i="11"/>
  <c r="AA218" i="11"/>
  <c r="K217" i="11"/>
  <c r="S217" i="11"/>
  <c r="AA217" i="11"/>
  <c r="AF218" i="11"/>
  <c r="H217" i="11"/>
  <c r="L218" i="11"/>
  <c r="T218" i="11"/>
  <c r="AB218" i="11"/>
  <c r="L217" i="11"/>
  <c r="T217" i="11"/>
  <c r="AB217" i="11"/>
  <c r="AF217" i="11"/>
  <c r="M218" i="11"/>
  <c r="U218" i="11"/>
  <c r="AC218" i="11"/>
  <c r="M217" i="11"/>
  <c r="U217" i="11"/>
  <c r="AC217" i="11"/>
  <c r="F218" i="11"/>
  <c r="N218" i="11"/>
  <c r="V218" i="11"/>
  <c r="AD218" i="11"/>
  <c r="F217" i="11"/>
  <c r="N217" i="11"/>
  <c r="V217" i="11"/>
  <c r="AD217" i="11"/>
  <c r="O218" i="11"/>
  <c r="AE218" i="11"/>
  <c r="G217" i="11"/>
  <c r="W217" i="11"/>
  <c r="P218" i="11"/>
  <c r="X217" i="11"/>
  <c r="L229" i="11"/>
  <c r="T229" i="11"/>
  <c r="AB229" i="11"/>
  <c r="M228" i="11"/>
  <c r="U228" i="11"/>
  <c r="AC228" i="11"/>
  <c r="AF229" i="11"/>
  <c r="M229" i="11"/>
  <c r="U229" i="11"/>
  <c r="AC229" i="11"/>
  <c r="F228" i="11"/>
  <c r="N228" i="11"/>
  <c r="V228" i="11"/>
  <c r="AD228" i="11"/>
  <c r="J229" i="11"/>
  <c r="S228" i="11"/>
  <c r="K229" i="11"/>
  <c r="T228" i="11"/>
  <c r="F229" i="11"/>
  <c r="N229" i="11"/>
  <c r="V229" i="11"/>
  <c r="AD229" i="11"/>
  <c r="G228" i="11"/>
  <c r="O228" i="11"/>
  <c r="W228" i="11"/>
  <c r="AE228" i="11"/>
  <c r="Y229" i="11"/>
  <c r="AA228" i="11"/>
  <c r="AA229" i="11"/>
  <c r="G229" i="11"/>
  <c r="O229" i="11"/>
  <c r="W229" i="11"/>
  <c r="AE229" i="11"/>
  <c r="H228" i="11"/>
  <c r="P228" i="11"/>
  <c r="X228" i="11"/>
  <c r="AF228" i="11"/>
  <c r="Q229" i="11"/>
  <c r="K228" i="11"/>
  <c r="S229" i="11"/>
  <c r="L228" i="11"/>
  <c r="H229" i="11"/>
  <c r="P229" i="11"/>
  <c r="X229" i="11"/>
  <c r="E229" i="11"/>
  <c r="I228" i="11"/>
  <c r="Q228" i="11"/>
  <c r="Y228" i="11"/>
  <c r="E228" i="11"/>
  <c r="I229" i="11"/>
  <c r="J228" i="11"/>
  <c r="R228" i="11"/>
  <c r="Z228" i="11"/>
  <c r="R229" i="11"/>
  <c r="Z229" i="11"/>
  <c r="AB228" i="11"/>
  <c r="K163" i="11"/>
  <c r="S163" i="11"/>
  <c r="AA163" i="11"/>
  <c r="G162" i="11"/>
  <c r="O162" i="11"/>
  <c r="W162" i="11"/>
  <c r="AE162" i="11"/>
  <c r="R163" i="11"/>
  <c r="N162" i="11"/>
  <c r="AD162" i="11"/>
  <c r="L163" i="11"/>
  <c r="T163" i="11"/>
  <c r="AB163" i="11"/>
  <c r="H162" i="11"/>
  <c r="P162" i="11"/>
  <c r="X162" i="11"/>
  <c r="AF162" i="11"/>
  <c r="H163" i="11"/>
  <c r="X163" i="11"/>
  <c r="L162" i="11"/>
  <c r="AB162" i="11"/>
  <c r="Y163" i="11"/>
  <c r="M162" i="11"/>
  <c r="AC162" i="11"/>
  <c r="J163" i="11"/>
  <c r="V162" i="11"/>
  <c r="M163" i="11"/>
  <c r="U163" i="11"/>
  <c r="AC163" i="11"/>
  <c r="I162" i="11"/>
  <c r="Q162" i="11"/>
  <c r="Y162" i="11"/>
  <c r="E162" i="11"/>
  <c r="AD163" i="11"/>
  <c r="Z162" i="11"/>
  <c r="I163" i="11"/>
  <c r="F163" i="11"/>
  <c r="N163" i="11"/>
  <c r="V163" i="11"/>
  <c r="J162" i="11"/>
  <c r="R162" i="11"/>
  <c r="P163" i="11"/>
  <c r="Z163" i="11"/>
  <c r="G163" i="11"/>
  <c r="O163" i="11"/>
  <c r="W163" i="11"/>
  <c r="AE163" i="11"/>
  <c r="K162" i="11"/>
  <c r="S162" i="11"/>
  <c r="AA162" i="11"/>
  <c r="AF163" i="11"/>
  <c r="T162" i="11"/>
  <c r="Q163" i="11"/>
  <c r="E163" i="11"/>
  <c r="U162" i="11"/>
  <c r="F162" i="11"/>
  <c r="L174" i="11"/>
  <c r="U174" i="11"/>
  <c r="AC174" i="11"/>
  <c r="G173" i="11"/>
  <c r="O173" i="11"/>
  <c r="W173" i="11"/>
  <c r="AE173" i="11"/>
  <c r="T174" i="11"/>
  <c r="M174" i="11"/>
  <c r="V174" i="11"/>
  <c r="AD174" i="11"/>
  <c r="H173" i="11"/>
  <c r="P173" i="11"/>
  <c r="X173" i="11"/>
  <c r="AF173" i="11"/>
  <c r="Q174" i="11"/>
  <c r="L173" i="11"/>
  <c r="T173" i="11"/>
  <c r="R174" i="11"/>
  <c r="AC173" i="11"/>
  <c r="S174" i="11"/>
  <c r="N173" i="11"/>
  <c r="F174" i="11"/>
  <c r="N174" i="11"/>
  <c r="W174" i="11"/>
  <c r="AE174" i="11"/>
  <c r="I173" i="11"/>
  <c r="Q173" i="11"/>
  <c r="Y173" i="11"/>
  <c r="E173" i="11"/>
  <c r="AB173" i="11"/>
  <c r="K174" i="11"/>
  <c r="V173" i="11"/>
  <c r="G174" i="11"/>
  <c r="O174" i="11"/>
  <c r="X174" i="11"/>
  <c r="AF174" i="11"/>
  <c r="J173" i="11"/>
  <c r="R173" i="11"/>
  <c r="Z173" i="11"/>
  <c r="U173" i="11"/>
  <c r="H174" i="11"/>
  <c r="P174" i="11"/>
  <c r="Y174" i="11"/>
  <c r="E174" i="11"/>
  <c r="K173" i="11"/>
  <c r="S173" i="11"/>
  <c r="AA173" i="11"/>
  <c r="I174" i="11"/>
  <c r="Z174" i="11"/>
  <c r="J174" i="11"/>
  <c r="AA174" i="11"/>
  <c r="M173" i="11"/>
  <c r="AB174" i="11"/>
  <c r="F173" i="11"/>
  <c r="AD173" i="11"/>
  <c r="AG11" i="11"/>
  <c r="AH11" i="11" s="1"/>
  <c r="AG2" i="11"/>
  <c r="AG13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AG218" i="11" l="1"/>
  <c r="AG228" i="11"/>
  <c r="I175" i="11"/>
  <c r="Q175" i="11"/>
  <c r="Y175" i="11"/>
  <c r="Z175" i="11"/>
  <c r="L175" i="11"/>
  <c r="T175" i="11"/>
  <c r="E175" i="11"/>
  <c r="M175" i="11"/>
  <c r="U175" i="11"/>
  <c r="F175" i="11"/>
  <c r="V175" i="11"/>
  <c r="AE175" i="11"/>
  <c r="P175" i="11"/>
  <c r="AF175" i="11"/>
  <c r="J175" i="11"/>
  <c r="R175" i="11"/>
  <c r="K175" i="11"/>
  <c r="S175" i="11"/>
  <c r="AA175" i="11"/>
  <c r="AB175" i="11"/>
  <c r="AC175" i="11"/>
  <c r="N175" i="11"/>
  <c r="O175" i="11"/>
  <c r="H175" i="11"/>
  <c r="AD175" i="11"/>
  <c r="X175" i="11"/>
  <c r="G175" i="11"/>
  <c r="W175" i="11"/>
  <c r="AG217" i="11"/>
  <c r="AG173" i="11"/>
  <c r="AG163" i="11"/>
  <c r="AG184" i="11"/>
  <c r="AG162" i="11"/>
  <c r="AG174" i="11"/>
  <c r="AG229" i="11"/>
  <c r="AG185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E32" i="11"/>
  <c r="F16" i="11"/>
  <c r="F22" i="11" s="1"/>
  <c r="G16" i="11"/>
  <c r="G22" i="11" s="1"/>
  <c r="H16" i="11"/>
  <c r="H22" i="11" s="1"/>
  <c r="I16" i="11"/>
  <c r="I22" i="11" s="1"/>
  <c r="J16" i="11"/>
  <c r="J22" i="11" s="1"/>
  <c r="K16" i="11"/>
  <c r="K22" i="11" s="1"/>
  <c r="L16" i="11"/>
  <c r="L22" i="11" s="1"/>
  <c r="M16" i="11"/>
  <c r="M22" i="11" s="1"/>
  <c r="N16" i="11"/>
  <c r="N22" i="11" s="1"/>
  <c r="O16" i="11"/>
  <c r="O22" i="11" s="1"/>
  <c r="P16" i="11"/>
  <c r="P22" i="11" s="1"/>
  <c r="Q16" i="11"/>
  <c r="Q22" i="11" s="1"/>
  <c r="R16" i="11"/>
  <c r="R22" i="11" s="1"/>
  <c r="S16" i="11"/>
  <c r="S22" i="11" s="1"/>
  <c r="T16" i="11"/>
  <c r="T22" i="11" s="1"/>
  <c r="U16" i="11"/>
  <c r="U22" i="11" s="1"/>
  <c r="V16" i="11"/>
  <c r="V22" i="11" s="1"/>
  <c r="W16" i="11"/>
  <c r="W22" i="11" s="1"/>
  <c r="X16" i="11"/>
  <c r="X22" i="11" s="1"/>
  <c r="Y16" i="11"/>
  <c r="Y22" i="11" s="1"/>
  <c r="Z16" i="11"/>
  <c r="Z22" i="11" s="1"/>
  <c r="AA16" i="11"/>
  <c r="AA22" i="11" s="1"/>
  <c r="AB16" i="11"/>
  <c r="AB22" i="11" s="1"/>
  <c r="AC16" i="11"/>
  <c r="AC22" i="11" s="1"/>
  <c r="AD16" i="11"/>
  <c r="AD22" i="11" s="1"/>
  <c r="AE16" i="11"/>
  <c r="AE22" i="11" s="1"/>
  <c r="AF16" i="11"/>
  <c r="AF22" i="11" s="1"/>
  <c r="E16" i="11"/>
  <c r="E22" i="11" s="1"/>
  <c r="F12" i="11" l="1"/>
  <c r="F25" i="11" s="1"/>
  <c r="G12" i="11"/>
  <c r="G25" i="11" s="1"/>
  <c r="H12" i="11"/>
  <c r="H25" i="11" s="1"/>
  <c r="I12" i="11"/>
  <c r="I25" i="11" s="1"/>
  <c r="J12" i="11"/>
  <c r="J25" i="11" s="1"/>
  <c r="K12" i="11"/>
  <c r="K25" i="11" s="1"/>
  <c r="L12" i="11"/>
  <c r="L25" i="11" s="1"/>
  <c r="M12" i="11"/>
  <c r="M25" i="11" s="1"/>
  <c r="N12" i="11"/>
  <c r="N25" i="11" s="1"/>
  <c r="O12" i="11"/>
  <c r="O25" i="11" s="1"/>
  <c r="P12" i="11"/>
  <c r="P25" i="11" s="1"/>
  <c r="Q12" i="11"/>
  <c r="Q25" i="11" s="1"/>
  <c r="R12" i="11"/>
  <c r="R25" i="11" s="1"/>
  <c r="S12" i="11"/>
  <c r="S25" i="11" s="1"/>
  <c r="T12" i="11"/>
  <c r="T25" i="11" s="1"/>
  <c r="U12" i="11"/>
  <c r="U25" i="11" s="1"/>
  <c r="V12" i="11"/>
  <c r="V25" i="11" s="1"/>
  <c r="W12" i="11"/>
  <c r="W25" i="11" s="1"/>
  <c r="X12" i="11"/>
  <c r="X25" i="11" s="1"/>
  <c r="Y12" i="11"/>
  <c r="Y25" i="11" s="1"/>
  <c r="Z12" i="11"/>
  <c r="Z25" i="11" s="1"/>
  <c r="AA12" i="11"/>
  <c r="AA25" i="11" s="1"/>
  <c r="AB12" i="11"/>
  <c r="AB25" i="11" s="1"/>
  <c r="AC12" i="11"/>
  <c r="AC25" i="11" s="1"/>
  <c r="AD12" i="11"/>
  <c r="AD25" i="11" s="1"/>
  <c r="AE12" i="11"/>
  <c r="AE25" i="11" s="1"/>
  <c r="AF12" i="11"/>
  <c r="AF25" i="11" s="1"/>
  <c r="E12" i="11"/>
  <c r="E25" i="11" s="1"/>
  <c r="AG25" i="11" l="1"/>
  <c r="AH25" i="11" s="1"/>
  <c r="D2" i="11" l="1"/>
  <c r="F118" i="11" l="1"/>
  <c r="K118" i="11"/>
  <c r="L118" i="11"/>
  <c r="M118" i="11"/>
  <c r="E118" i="11" l="1"/>
  <c r="D36" i="12" l="1"/>
  <c r="D37" i="12"/>
  <c r="F39" i="12"/>
  <c r="F41" i="12"/>
  <c r="F40" i="12"/>
  <c r="E39" i="12"/>
  <c r="E41" i="12"/>
  <c r="E40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B31" i="12"/>
  <c r="C8" i="12" s="1"/>
  <c r="H28" i="12"/>
  <c r="E7" i="12"/>
  <c r="D7" i="12"/>
  <c r="E11" i="12" l="1"/>
  <c r="C11" i="12"/>
  <c r="G17" i="12"/>
  <c r="H12" i="12"/>
  <c r="E19" i="12"/>
  <c r="H8" i="12"/>
  <c r="C27" i="12"/>
  <c r="F14" i="12"/>
  <c r="F22" i="12"/>
  <c r="C19" i="12"/>
  <c r="G9" i="12"/>
  <c r="D16" i="12"/>
  <c r="G25" i="12"/>
  <c r="G8" i="12"/>
  <c r="E30" i="12"/>
  <c r="F29" i="12"/>
  <c r="G28" i="12"/>
  <c r="H27" i="12"/>
  <c r="D27" i="12"/>
  <c r="E26" i="12"/>
  <c r="F25" i="12"/>
  <c r="G24" i="12"/>
  <c r="H23" i="12"/>
  <c r="D23" i="12"/>
  <c r="E22" i="12"/>
  <c r="F21" i="12"/>
  <c r="G20" i="12"/>
  <c r="H19" i="12"/>
  <c r="D19" i="12"/>
  <c r="E18" i="12"/>
  <c r="F17" i="12"/>
  <c r="G16" i="12"/>
  <c r="H15" i="12"/>
  <c r="D15" i="12"/>
  <c r="E14" i="12"/>
  <c r="F13" i="12"/>
  <c r="G12" i="12"/>
  <c r="H11" i="12"/>
  <c r="D11" i="12"/>
  <c r="E10" i="12"/>
  <c r="F9" i="12"/>
  <c r="C13" i="12"/>
  <c r="C17" i="12"/>
  <c r="C21" i="12"/>
  <c r="C25" i="12"/>
  <c r="C29" i="12"/>
  <c r="F8" i="12"/>
  <c r="H30" i="12"/>
  <c r="D30" i="12"/>
  <c r="E29" i="12"/>
  <c r="F28" i="12"/>
  <c r="G27" i="12"/>
  <c r="H26" i="12"/>
  <c r="D26" i="12"/>
  <c r="E25" i="12"/>
  <c r="F24" i="12"/>
  <c r="G23" i="12"/>
  <c r="H22" i="12"/>
  <c r="D22" i="12"/>
  <c r="E21" i="12"/>
  <c r="F20" i="12"/>
  <c r="G19" i="12"/>
  <c r="H18" i="12"/>
  <c r="D18" i="12"/>
  <c r="E17" i="12"/>
  <c r="F16" i="12"/>
  <c r="G15" i="12"/>
  <c r="H14" i="12"/>
  <c r="D14" i="12"/>
  <c r="E13" i="12"/>
  <c r="F12" i="12"/>
  <c r="G11" i="12"/>
  <c r="H10" i="12"/>
  <c r="D10" i="12"/>
  <c r="E9" i="12"/>
  <c r="C10" i="12"/>
  <c r="C14" i="12"/>
  <c r="C18" i="12"/>
  <c r="C22" i="12"/>
  <c r="C26" i="12"/>
  <c r="C30" i="12"/>
  <c r="E8" i="12"/>
  <c r="G30" i="12"/>
  <c r="H29" i="12"/>
  <c r="D29" i="12"/>
  <c r="E28" i="12"/>
  <c r="F27" i="12"/>
  <c r="G26" i="12"/>
  <c r="H25" i="12"/>
  <c r="D25" i="12"/>
  <c r="E24" i="12"/>
  <c r="F23" i="12"/>
  <c r="G22" i="12"/>
  <c r="H21" i="12"/>
  <c r="D21" i="12"/>
  <c r="E20" i="12"/>
  <c r="F19" i="12"/>
  <c r="C24" i="12"/>
  <c r="C16" i="12"/>
  <c r="H9" i="12"/>
  <c r="F11" i="12"/>
  <c r="D13" i="12"/>
  <c r="G14" i="12"/>
  <c r="E16" i="12"/>
  <c r="H17" i="12"/>
  <c r="D20" i="12"/>
  <c r="E23" i="12"/>
  <c r="F26" i="12"/>
  <c r="G29" i="12"/>
  <c r="C9" i="12"/>
  <c r="C23" i="12"/>
  <c r="C15" i="12"/>
  <c r="F10" i="12"/>
  <c r="D12" i="12"/>
  <c r="G13" i="12"/>
  <c r="E15" i="12"/>
  <c r="H16" i="12"/>
  <c r="F18" i="12"/>
  <c r="H20" i="12"/>
  <c r="D24" i="12"/>
  <c r="E27" i="12"/>
  <c r="F30" i="12"/>
  <c r="C28" i="12"/>
  <c r="C20" i="12"/>
  <c r="C12" i="12"/>
  <c r="D9" i="12"/>
  <c r="G10" i="12"/>
  <c r="E12" i="12"/>
  <c r="H13" i="12"/>
  <c r="F15" i="12"/>
  <c r="D17" i="12"/>
  <c r="G18" i="12"/>
  <c r="G21" i="12"/>
  <c r="H24" i="12"/>
  <c r="D28" i="12"/>
  <c r="D8" i="12"/>
  <c r="D31" i="12" l="1"/>
  <c r="C31" i="12"/>
  <c r="F31" i="12"/>
  <c r="F32" i="12" s="1"/>
  <c r="E31" i="12"/>
  <c r="E32" i="12" s="1"/>
  <c r="G31" i="12"/>
  <c r="G32" i="12" s="1"/>
  <c r="H31" i="12"/>
  <c r="H32" i="12" s="1"/>
  <c r="D32" i="12"/>
  <c r="C3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SF100010</author>
  </authors>
  <commentList>
    <comment ref="E3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ТО + спецодежда
</t>
        </r>
      </text>
    </comment>
  </commentList>
</comments>
</file>

<file path=xl/sharedStrings.xml><?xml version="1.0" encoding="utf-8"?>
<sst xmlns="http://schemas.openxmlformats.org/spreadsheetml/2006/main" count="7322" uniqueCount="1846">
  <si>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</si>
  <si>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</si>
  <si>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</si>
  <si>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</si>
  <si>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</si>
  <si>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</si>
  <si>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</si>
  <si>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</si>
  <si>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</si>
  <si>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</si>
  <si>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</si>
  <si>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</si>
  <si>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</si>
  <si>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</si>
  <si>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</si>
  <si>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</si>
  <si>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</si>
  <si>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</si>
  <si>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</si>
  <si>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</si>
  <si>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</si>
  <si>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</si>
  <si>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</si>
  <si>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</si>
  <si>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</si>
  <si>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</si>
  <si>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</si>
  <si>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</si>
  <si>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</si>
  <si>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</si>
  <si>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</si>
  <si>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</si>
  <si>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</si>
  <si>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</si>
  <si>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</si>
  <si>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</si>
  <si>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</si>
  <si>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</si>
  <si>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</si>
  <si>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</si>
  <si>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</si>
  <si>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</si>
  <si>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</si>
  <si>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</si>
  <si>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</si>
  <si>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</si>
  <si>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</si>
  <si>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</si>
  <si>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</si>
  <si>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</si>
  <si>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</si>
  <si>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</si>
  <si>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</si>
  <si>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</si>
  <si>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</si>
  <si>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</si>
  <si>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</si>
  <si>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</si>
  <si>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</si>
  <si>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</si>
  <si>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</si>
  <si>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</si>
  <si>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</si>
  <si>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</si>
  <si>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</si>
  <si>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</si>
  <si>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</si>
  <si>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</si>
  <si>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</si>
  <si>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</si>
  <si>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</si>
  <si>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</si>
  <si>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</si>
  <si>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</si>
  <si>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</si>
  <si>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</si>
  <si>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</si>
  <si>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</si>
  <si>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</si>
  <si>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</si>
  <si>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</si>
  <si>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</si>
  <si>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</si>
  <si>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</si>
  <si>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</si>
  <si>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</si>
  <si>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</si>
  <si>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</si>
  <si>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</si>
  <si>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</si>
  <si>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</si>
  <si>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</si>
  <si>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</si>
  <si>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</si>
  <si>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</si>
  <si>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</si>
  <si>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</si>
  <si>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</si>
  <si>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</si>
  <si>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</si>
  <si>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</si>
  <si>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</si>
  <si>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</si>
  <si>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</si>
  <si>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</si>
  <si>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</si>
  <si>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</si>
  <si>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</si>
  <si>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</si>
  <si>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</si>
  <si>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</si>
  <si>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</si>
  <si>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</si>
  <si>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</si>
  <si>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</si>
  <si>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</si>
  <si>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</si>
  <si>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</si>
  <si>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</si>
  <si>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</si>
  <si>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</si>
  <si>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</si>
  <si>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</si>
  <si>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</si>
  <si>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</si>
  <si>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</si>
  <si>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</si>
  <si>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</si>
  <si>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</si>
  <si>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</si>
  <si>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</si>
  <si>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</si>
  <si>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</si>
  <si>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</si>
  <si>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</si>
  <si>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</si>
  <si>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</si>
  <si>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</si>
  <si>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</si>
  <si>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</si>
  <si>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</si>
  <si>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</si>
  <si>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</si>
  <si>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</si>
  <si>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</si>
  <si>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</si>
  <si>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</si>
  <si>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</si>
  <si>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</si>
  <si>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</si>
  <si>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</si>
  <si>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</si>
  <si>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</si>
  <si>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</si>
  <si>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</si>
  <si>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</si>
  <si>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</si>
  <si>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</si>
  <si>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</si>
  <si>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</si>
  <si>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</si>
  <si>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</si>
  <si>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</si>
  <si>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</si>
  <si>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</si>
  <si>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</si>
  <si>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</si>
  <si>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</si>
  <si>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</si>
  <si>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</si>
  <si>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</si>
  <si>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</si>
  <si>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</si>
  <si>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</si>
  <si>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</si>
  <si>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</si>
  <si>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</si>
  <si>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</si>
  <si>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</si>
  <si>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</si>
  <si>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</si>
  <si>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</si>
  <si>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</si>
  <si>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</si>
  <si>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</si>
  <si>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</si>
  <si>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</si>
  <si>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</si>
  <si>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</si>
  <si>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</si>
  <si>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</si>
  <si>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</si>
  <si>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</si>
  <si>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</si>
  <si>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</si>
  <si>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</si>
  <si>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</si>
  <si>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</si>
  <si>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</si>
  <si>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</si>
  <si>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</si>
  <si>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</si>
  <si>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</si>
  <si>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</si>
  <si>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</si>
  <si>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</si>
  <si>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</si>
  <si>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</si>
  <si>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</si>
  <si>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</si>
  <si>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</si>
  <si>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</si>
  <si>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</si>
  <si>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</si>
  <si>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</si>
  <si>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</si>
  <si>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</si>
  <si>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</si>
  <si>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</si>
  <si>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</si>
  <si>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</si>
  <si>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</si>
  <si>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</si>
  <si>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</si>
  <si>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</si>
  <si>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</si>
  <si>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</si>
  <si>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</si>
  <si>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</si>
  <si>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</si>
  <si>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</si>
  <si>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</si>
  <si>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</si>
  <si>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</si>
  <si>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</si>
  <si>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</si>
  <si>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</si>
  <si>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</si>
  <si>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</si>
  <si>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</si>
  <si>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</si>
  <si>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</si>
  <si>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</si>
  <si>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</si>
  <si>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</si>
  <si>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</si>
  <si>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</si>
  <si>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</si>
  <si>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</si>
  <si>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</si>
  <si>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</si>
  <si>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</si>
  <si>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</si>
  <si>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</si>
  <si>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</si>
  <si>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</si>
  <si>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</si>
  <si>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</si>
  <si>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</si>
  <si>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</si>
  <si>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</si>
  <si>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</si>
  <si>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</si>
  <si>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</si>
  <si>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</si>
  <si>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</si>
  <si>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</si>
  <si>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</si>
  <si>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</si>
  <si>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</si>
  <si>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</si>
  <si>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</si>
  <si>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</si>
  <si>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</si>
  <si>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</si>
  <si>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</si>
  <si>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</si>
  <si>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</si>
  <si>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</si>
  <si>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</si>
  <si>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</si>
  <si>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</si>
  <si>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</si>
  <si>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</si>
  <si>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</si>
  <si>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</si>
  <si>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</si>
  <si>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</si>
  <si>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</si>
  <si>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</si>
  <si>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</si>
  <si>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</si>
  <si>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</si>
  <si>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</si>
  <si>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</si>
  <si>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</si>
  <si>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</si>
  <si>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</si>
  <si>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</si>
  <si>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</si>
  <si>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</si>
  <si>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</si>
  <si>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</si>
  <si>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</si>
  <si>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</si>
  <si>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</si>
  <si>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</si>
  <si>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</si>
  <si>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</si>
  <si>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</si>
  <si>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</si>
  <si>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</si>
  <si>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</si>
  <si>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</si>
  <si>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</si>
  <si>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</si>
  <si>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</si>
  <si>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</si>
  <si>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</si>
  <si>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</si>
  <si>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</si>
  <si>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</si>
  <si>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</si>
  <si>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</si>
  <si>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</si>
  <si>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</si>
  <si>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</si>
  <si>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</si>
  <si>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</si>
  <si>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</si>
  <si>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</si>
  <si>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</si>
  <si>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</si>
  <si>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</si>
  <si>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</si>
  <si>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</si>
  <si>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</si>
  <si>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</si>
  <si>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</si>
  <si>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</si>
  <si>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</si>
  <si>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</si>
  <si>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</si>
  <si>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</si>
  <si>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</si>
  <si>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</si>
  <si>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</si>
  <si>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</si>
  <si>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</si>
  <si>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</si>
  <si>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</si>
  <si>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</si>
  <si>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</si>
  <si>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</si>
  <si>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</si>
  <si>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</si>
  <si>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</si>
  <si>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</si>
  <si>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</si>
  <si>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</si>
  <si>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</si>
  <si>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</si>
  <si>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</si>
  <si>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</si>
  <si>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</si>
  <si>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</si>
  <si>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</si>
  <si>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</si>
  <si>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</si>
  <si>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</si>
  <si>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</si>
  <si>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</si>
  <si>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</si>
  <si>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</si>
  <si>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</si>
  <si>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</si>
  <si>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</si>
  <si>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</si>
  <si>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</si>
  <si>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</si>
  <si>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</si>
  <si>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</si>
  <si>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</si>
  <si>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</si>
  <si>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</si>
  <si>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</si>
  <si>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</si>
  <si>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</si>
  <si>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</si>
  <si>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</si>
  <si>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</si>
  <si>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</si>
  <si>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</si>
  <si>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</si>
  <si>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</si>
  <si>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</si>
  <si>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</si>
  <si>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</si>
  <si>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</si>
  <si>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</si>
  <si>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</si>
  <si>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</si>
  <si>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</si>
  <si>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</si>
  <si>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</si>
  <si>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</si>
  <si>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</si>
  <si>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</si>
  <si>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</si>
  <si>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</si>
  <si>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</si>
  <si>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</si>
  <si>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</si>
  <si>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</si>
  <si>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</si>
  <si>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</si>
  <si>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</si>
  <si>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</si>
  <si>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</si>
  <si>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</si>
  <si>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</si>
  <si>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</si>
  <si>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</si>
  <si>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</si>
  <si>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</si>
  <si>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</si>
  <si>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</si>
  <si>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</si>
  <si>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</si>
  <si>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</si>
  <si>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</si>
  <si>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</si>
  <si>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</si>
  <si>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</si>
  <si>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</si>
  <si>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</si>
  <si>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</si>
  <si>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</si>
  <si>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</si>
  <si>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</si>
  <si>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</si>
  <si>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</si>
  <si>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</si>
  <si>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</si>
  <si>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</si>
  <si>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</si>
  <si>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</si>
  <si>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</si>
  <si>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</si>
  <si>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</si>
  <si>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</si>
  <si>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</si>
  <si>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</si>
  <si>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</si>
  <si>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</si>
  <si>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</si>
  <si>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</si>
  <si>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</si>
  <si>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</si>
  <si>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</si>
  <si>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</si>
  <si>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</si>
  <si>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</si>
  <si>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</si>
  <si>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</si>
  <si>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</si>
  <si>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</si>
  <si>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</si>
  <si>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</si>
  <si>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</si>
  <si>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</si>
  <si>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</si>
  <si>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</si>
  <si>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</si>
  <si>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</si>
  <si>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</si>
  <si>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</si>
  <si>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</si>
  <si>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</si>
  <si>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</si>
  <si>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</si>
  <si>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</si>
  <si>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</si>
  <si>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</si>
  <si>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</si>
  <si>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</si>
  <si>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</si>
  <si>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</si>
  <si>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</si>
  <si>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</si>
  <si>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</si>
  <si>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</si>
  <si>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</si>
  <si>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</si>
  <si>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</si>
  <si>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</si>
  <si>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</si>
  <si>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</si>
  <si>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</si>
  <si>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</si>
  <si>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</si>
  <si>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</si>
  <si>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</si>
  <si>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</si>
  <si>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</si>
  <si>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</si>
  <si>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</si>
  <si>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</si>
  <si>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</si>
  <si>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</si>
  <si>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</si>
  <si>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</si>
  <si>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</si>
  <si>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</si>
  <si>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</si>
  <si>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</si>
  <si>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</si>
  <si>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</si>
  <si>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</si>
  <si>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</si>
  <si>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</si>
  <si>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</si>
  <si>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</si>
  <si>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</si>
  <si>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</si>
  <si>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</si>
  <si>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</si>
  <si>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</si>
  <si>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</si>
  <si>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</si>
  <si>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</si>
  <si>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</si>
  <si>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</si>
  <si>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</si>
  <si>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</si>
  <si>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</si>
  <si>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</si>
  <si>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</si>
  <si>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</si>
  <si>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</si>
  <si>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</si>
  <si>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</si>
  <si>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</si>
  <si>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</si>
  <si>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</si>
  <si>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</si>
  <si>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</si>
  <si>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</si>
  <si>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</si>
  <si>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</si>
  <si>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</si>
  <si>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</si>
  <si>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</si>
  <si>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</si>
  <si>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</si>
  <si>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</si>
  <si>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</si>
  <si>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</si>
  <si>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</si>
  <si>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</si>
  <si>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</si>
  <si>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</si>
  <si>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</si>
  <si>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</si>
  <si>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</si>
  <si>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</si>
  <si>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</si>
  <si>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</si>
  <si>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</si>
  <si>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</si>
  <si>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</si>
  <si>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</si>
  <si>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</si>
  <si>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</si>
  <si>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</si>
  <si>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</si>
  <si>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</si>
  <si>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</si>
  <si>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</si>
  <si>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</si>
  <si>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</si>
  <si>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</si>
  <si>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</si>
  <si>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</si>
  <si>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</si>
  <si>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</si>
  <si>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</si>
  <si>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</si>
  <si>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</si>
  <si>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</si>
  <si>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</si>
  <si>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</si>
  <si>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</si>
  <si>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</si>
  <si>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</si>
  <si>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</si>
  <si>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</si>
  <si>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</si>
  <si>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</si>
  <si>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</si>
  <si>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</si>
  <si>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</si>
  <si>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</si>
  <si>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</si>
  <si>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</si>
  <si>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</si>
  <si>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</si>
  <si>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</si>
  <si>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</si>
  <si>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</si>
  <si>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</si>
  <si>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</si>
  <si>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</si>
  <si>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</si>
  <si>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</si>
  <si>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</si>
  <si>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</si>
  <si>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</si>
  <si>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</si>
  <si>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</si>
  <si>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</si>
  <si>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</si>
  <si>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</si>
  <si>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</si>
  <si>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</si>
  <si>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</si>
  <si>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</si>
  <si>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</si>
  <si>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</si>
  <si>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</si>
  <si>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</si>
  <si>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</si>
  <si>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</si>
  <si>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</si>
  <si>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</si>
  <si>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</si>
  <si>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</si>
  <si>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</si>
  <si>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</si>
  <si>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</si>
  <si>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</si>
  <si>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</si>
  <si>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</si>
  <si>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</si>
  <si>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</si>
  <si>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</si>
  <si>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</si>
  <si>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</si>
  <si>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</si>
  <si>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</si>
  <si>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</si>
  <si>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</si>
  <si>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</si>
  <si>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</si>
  <si>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</si>
  <si>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</si>
  <si>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</si>
  <si>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</si>
  <si>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</si>
  <si>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</si>
  <si>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</si>
  <si>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</si>
  <si>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</si>
  <si>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</si>
  <si>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</si>
  <si>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</si>
  <si>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</si>
  <si>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</si>
  <si>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</si>
  <si>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</si>
  <si>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</si>
  <si>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</si>
  <si>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</si>
  <si>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</si>
  <si>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</si>
  <si>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</si>
  <si>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</si>
  <si>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</si>
  <si>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</si>
  <si>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</si>
  <si>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</si>
  <si>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</si>
  <si>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</si>
  <si>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</si>
  <si>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</si>
  <si>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</si>
  <si>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</si>
  <si>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</si>
  <si>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</si>
  <si>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</si>
  <si>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</si>
  <si>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</si>
  <si>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</si>
  <si>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</si>
  <si>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</si>
  <si>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</si>
  <si>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</si>
  <si>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</si>
  <si>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</si>
  <si>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</si>
  <si>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</si>
  <si>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</si>
  <si>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</si>
  <si>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</si>
  <si>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</si>
  <si>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</si>
  <si>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</si>
  <si>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</si>
  <si>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</si>
  <si>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</si>
  <si>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</si>
  <si>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</si>
  <si>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</si>
  <si>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</si>
  <si>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</si>
  <si>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</si>
  <si>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</si>
  <si>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</si>
  <si>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</si>
  <si>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</si>
  <si>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</si>
  <si>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</si>
  <si>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</si>
  <si>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</si>
  <si>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</si>
  <si>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</si>
  <si>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</si>
  <si>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</si>
  <si>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</si>
  <si>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</si>
  <si>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</si>
  <si>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</si>
  <si>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</si>
  <si>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</si>
  <si>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</si>
  <si>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</si>
  <si>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</si>
  <si>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</si>
  <si>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</si>
  <si>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</si>
  <si>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</si>
  <si>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</si>
  <si>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</si>
  <si>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</si>
  <si>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</si>
  <si>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</si>
  <si>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</si>
  <si>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</si>
  <si>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</si>
  <si>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</si>
  <si>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</si>
  <si>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</si>
  <si>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</si>
  <si>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</si>
  <si>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</si>
  <si>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</si>
  <si>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</si>
  <si>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</si>
  <si>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</si>
  <si>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</si>
  <si>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</si>
  <si>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</si>
  <si>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</si>
  <si>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</si>
  <si>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</si>
  <si>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</si>
  <si>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</si>
  <si>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</si>
  <si>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</si>
  <si>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</si>
  <si>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</si>
  <si>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</si>
  <si>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</si>
  <si>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</si>
  <si>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</si>
  <si>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</si>
  <si>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</si>
  <si>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</si>
  <si>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</si>
  <si>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</si>
  <si>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</si>
  <si>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</si>
  <si>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</si>
  <si>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</si>
  <si>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</si>
  <si>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</si>
  <si>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</si>
  <si>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</si>
  <si>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</si>
  <si>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</si>
  <si>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</si>
  <si>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</si>
  <si>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</si>
  <si>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</si>
  <si>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</si>
  <si>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</si>
  <si>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</si>
  <si>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</si>
  <si>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</si>
  <si>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</si>
  <si>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</si>
  <si>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</si>
  <si>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</si>
  <si>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</si>
  <si>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</si>
  <si>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</si>
  <si>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</si>
  <si>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</si>
  <si>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</si>
  <si>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</si>
  <si>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</si>
  <si>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</si>
  <si>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</si>
  <si>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</si>
  <si>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</si>
  <si>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</si>
  <si>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</si>
  <si>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</si>
  <si>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</si>
  <si>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</si>
  <si>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</si>
  <si>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</si>
  <si>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</si>
  <si>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</si>
  <si>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</si>
  <si>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</si>
  <si>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</si>
  <si>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</si>
  <si>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</si>
  <si>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</si>
  <si>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</si>
  <si>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</si>
  <si>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</si>
  <si>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</si>
  <si>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</si>
  <si>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</si>
  <si>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</si>
  <si>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</si>
  <si>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</si>
  <si>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</si>
  <si>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</si>
  <si>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</si>
  <si>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</si>
  <si>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</si>
  <si>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</si>
  <si>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</si>
  <si>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</si>
  <si>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</si>
  <si>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</si>
  <si>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</si>
  <si>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</si>
  <si>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</si>
  <si>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</si>
  <si>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</si>
  <si>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</si>
  <si>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</si>
  <si>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</si>
  <si>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</si>
  <si>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</si>
  <si>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</si>
  <si>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</si>
  <si>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</si>
  <si>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</si>
  <si>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</si>
  <si>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</si>
  <si>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</si>
  <si>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</si>
  <si>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</si>
  <si>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</si>
  <si>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</si>
  <si>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</si>
  <si>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</si>
  <si>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</si>
  <si>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</si>
  <si>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</si>
  <si>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</si>
  <si>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</si>
  <si>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</si>
  <si>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</si>
  <si>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</si>
  <si>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</si>
  <si>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</si>
  <si>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</si>
  <si>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</si>
  <si>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</si>
  <si>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</si>
  <si>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</si>
  <si>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</si>
  <si>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</si>
  <si>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</si>
  <si>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</si>
  <si>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</si>
  <si>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</si>
  <si>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</si>
  <si>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</si>
  <si>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</si>
  <si>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</si>
  <si>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</si>
  <si>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</si>
  <si>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</si>
  <si>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</si>
  <si>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</si>
  <si>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</si>
  <si>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</si>
  <si>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</si>
  <si>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</si>
  <si>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</si>
  <si>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</si>
  <si>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</si>
  <si>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</si>
  <si>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</si>
  <si>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</si>
  <si>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</si>
  <si>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</si>
  <si>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</si>
  <si>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</si>
  <si>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</si>
  <si>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</si>
  <si>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</si>
  <si>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</si>
  <si>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</si>
  <si>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</si>
  <si>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</si>
  <si>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</si>
  <si>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</si>
  <si>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</si>
  <si>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</si>
  <si>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</si>
  <si>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</si>
  <si>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</si>
  <si>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</si>
  <si>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</si>
  <si>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</si>
  <si>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</si>
  <si>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</si>
  <si>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</si>
  <si>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</si>
  <si>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</si>
  <si>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</si>
  <si>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</si>
  <si>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</si>
  <si>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</si>
  <si>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</si>
  <si>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</si>
  <si>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</si>
  <si>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</si>
  <si>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</si>
  <si>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</si>
  <si>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</si>
  <si>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</si>
  <si>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</si>
  <si>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</si>
  <si>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</si>
  <si>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</si>
  <si>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</si>
  <si>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</si>
  <si>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</si>
  <si>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</si>
  <si>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</si>
  <si>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</si>
  <si>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</si>
  <si>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</si>
  <si>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</si>
  <si>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</si>
  <si>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</si>
  <si>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</si>
  <si>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</si>
  <si>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</si>
  <si>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</si>
  <si>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</si>
  <si>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</si>
  <si>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</si>
  <si>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</si>
  <si>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</si>
  <si>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</si>
  <si>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</si>
  <si>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</si>
  <si>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</si>
  <si>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</si>
  <si>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</si>
  <si>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</si>
  <si>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</si>
  <si>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</si>
  <si>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</si>
  <si>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</si>
  <si>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</si>
  <si>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</si>
  <si>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</si>
  <si>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</si>
  <si>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</si>
  <si>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</si>
  <si>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</si>
  <si>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</si>
  <si>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</si>
  <si>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</si>
  <si>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</si>
  <si>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</si>
  <si>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</si>
  <si>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</si>
  <si>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</si>
  <si>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</si>
  <si>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</si>
  <si>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</si>
  <si>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</si>
  <si>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</si>
  <si>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</si>
  <si>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</si>
  <si>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</si>
  <si>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</si>
  <si>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</si>
  <si>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</si>
  <si>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</si>
  <si>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</si>
  <si>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</si>
  <si>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</si>
  <si>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</si>
  <si>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</si>
  <si>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</si>
  <si>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</si>
  <si>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</si>
  <si>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</si>
  <si>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</si>
  <si>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</si>
  <si>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</si>
  <si>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</si>
  <si>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</si>
  <si>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</si>
  <si>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</si>
  <si>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</si>
  <si>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</si>
  <si>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</si>
  <si>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</si>
  <si>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</si>
  <si>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</si>
  <si>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</si>
  <si>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</si>
  <si>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</si>
  <si>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</si>
  <si>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</si>
  <si>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</si>
  <si>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</si>
  <si>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</si>
  <si>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</si>
  <si>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</si>
  <si>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</si>
  <si>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</si>
  <si>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</si>
  <si>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</si>
  <si>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</si>
  <si>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</si>
  <si>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</si>
  <si>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</si>
  <si>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</si>
  <si>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</si>
  <si>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</si>
  <si>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</si>
  <si>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</si>
  <si>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</si>
  <si>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</si>
  <si>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</si>
  <si>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</si>
  <si>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</si>
  <si>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</si>
  <si>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</si>
  <si>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</si>
  <si>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</si>
  <si>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</si>
  <si>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</si>
  <si>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</si>
  <si>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</si>
  <si>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</si>
  <si>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</si>
  <si>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</si>
  <si>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</si>
  <si>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</si>
  <si>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</si>
  <si>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</si>
  <si>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</si>
  <si>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</si>
  <si>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</si>
  <si>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</si>
  <si>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</si>
  <si>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</si>
  <si>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</si>
  <si>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</si>
  <si>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</si>
  <si>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</si>
  <si>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</si>
  <si>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</si>
  <si>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</si>
  <si>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</si>
  <si>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</si>
  <si>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</si>
  <si>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</si>
  <si>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</si>
  <si>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</si>
  <si>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</si>
  <si>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</si>
  <si>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</si>
  <si>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</si>
  <si>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</si>
  <si>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</si>
  <si>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</si>
  <si>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</si>
  <si>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</si>
  <si>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</si>
  <si>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</si>
  <si>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</si>
  <si>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</si>
  <si>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</si>
  <si>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</si>
  <si>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</si>
  <si>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</si>
  <si>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</si>
  <si>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</si>
  <si>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</si>
  <si>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</si>
  <si>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</si>
  <si>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</si>
  <si>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</si>
  <si>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</si>
  <si>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</si>
  <si>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</si>
  <si>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</si>
  <si>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</si>
  <si>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</si>
  <si>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</si>
  <si>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</si>
  <si>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</si>
  <si>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</si>
  <si>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</si>
  <si>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</si>
  <si>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</si>
  <si>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</si>
  <si>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</si>
  <si>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</si>
  <si>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</si>
  <si>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</si>
  <si>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</si>
  <si>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</si>
  <si>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</si>
  <si>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</si>
  <si>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</si>
  <si>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</si>
  <si>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</si>
  <si>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</si>
  <si>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</si>
  <si>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</si>
  <si>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</si>
  <si>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</si>
  <si>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</si>
  <si>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</si>
  <si>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</si>
  <si>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</si>
  <si>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</si>
  <si>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</si>
  <si>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</si>
  <si>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</si>
  <si>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</si>
  <si>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</si>
  <si>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</si>
  <si>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</si>
  <si>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</si>
  <si>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</si>
  <si>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</si>
  <si>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</si>
  <si>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</si>
  <si>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</si>
  <si>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</si>
  <si>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</si>
  <si>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</si>
  <si>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</si>
  <si>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</si>
  <si>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</si>
  <si>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</si>
  <si>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</si>
  <si>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</si>
  <si>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</si>
  <si>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</si>
  <si>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</si>
  <si>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</si>
  <si>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</si>
  <si>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</si>
  <si>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</si>
  <si>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</si>
  <si>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</si>
  <si>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</si>
  <si>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</si>
  <si>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</si>
  <si>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</si>
  <si>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</si>
  <si>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</si>
  <si>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</si>
  <si>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</si>
  <si>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</si>
  <si>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</si>
  <si>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</si>
  <si>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</si>
  <si>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</si>
  <si>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</si>
  <si>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</si>
  <si>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</si>
  <si>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</si>
  <si>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</si>
  <si>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</si>
  <si>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</si>
  <si>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</si>
  <si>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</si>
  <si>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</si>
  <si>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</si>
  <si>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</si>
  <si>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</si>
  <si>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</si>
  <si>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</si>
  <si>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</si>
  <si>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</si>
  <si>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</si>
  <si>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</si>
  <si>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</si>
  <si>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</si>
  <si>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</si>
  <si>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</si>
  <si>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</si>
  <si>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</si>
  <si>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</si>
  <si>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</si>
  <si>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</si>
  <si>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</si>
  <si>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</si>
  <si>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</si>
  <si>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</si>
  <si>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</si>
  <si>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</si>
  <si>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</si>
  <si>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</si>
  <si>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</si>
  <si>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</si>
  <si>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</si>
  <si>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</si>
  <si>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</si>
  <si>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</si>
  <si>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</si>
  <si>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</si>
  <si>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</si>
  <si>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</si>
  <si>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</si>
  <si>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</si>
  <si>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</si>
  <si>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</si>
  <si>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</si>
  <si>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</si>
  <si>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</si>
  <si>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</si>
  <si>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</si>
  <si>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</si>
  <si>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</si>
  <si>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</si>
  <si>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</si>
  <si>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</si>
  <si>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</si>
  <si>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</si>
  <si>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</si>
  <si>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</si>
  <si>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</si>
  <si>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</si>
  <si>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</si>
  <si>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</si>
  <si>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</si>
  <si>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</si>
  <si>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</si>
  <si>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</si>
  <si>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</si>
  <si>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</si>
  <si>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</si>
  <si>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</si>
  <si>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</si>
  <si>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</si>
  <si>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</si>
  <si>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</si>
  <si>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</si>
  <si>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</si>
  <si>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</si>
  <si>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</si>
  <si>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</si>
  <si>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</si>
  <si>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</si>
  <si>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</si>
  <si>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</si>
  <si>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</si>
  <si>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</si>
  <si>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</si>
  <si>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</si>
  <si>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</si>
  <si>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</si>
  <si>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</si>
  <si>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</si>
  <si>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</si>
  <si>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</si>
  <si>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</si>
  <si>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</si>
  <si>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</si>
  <si>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</si>
  <si>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</si>
  <si>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</si>
  <si>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</si>
  <si>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</si>
  <si>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</si>
  <si>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</si>
  <si>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</si>
  <si>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</si>
  <si>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</si>
  <si>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</si>
  <si>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</si>
  <si>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</si>
  <si>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</si>
  <si>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</si>
  <si>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</si>
  <si>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</si>
  <si>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</si>
  <si>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</si>
  <si>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</si>
  <si>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</si>
  <si>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</si>
  <si>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</si>
  <si>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</si>
  <si>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</si>
  <si>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</si>
  <si>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</si>
  <si>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</si>
  <si>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</si>
  <si>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</si>
  <si>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</si>
  <si>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</si>
  <si>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</si>
  <si>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</si>
  <si>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</si>
  <si>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</si>
  <si>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</si>
  <si>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</si>
  <si>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</si>
  <si>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</si>
  <si>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</si>
  <si>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</si>
  <si>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</si>
  <si>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</si>
  <si>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</si>
  <si>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</si>
  <si>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</si>
  <si>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</si>
  <si>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</si>
  <si>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</si>
  <si>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</si>
  <si>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</si>
  <si>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</si>
  <si>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</si>
  <si>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</si>
  <si>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</si>
  <si>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</si>
  <si>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</si>
  <si>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</si>
  <si>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</si>
  <si>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</si>
  <si>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</si>
  <si>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</si>
  <si>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</si>
  <si>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</si>
  <si>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</si>
  <si>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</si>
  <si>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</si>
  <si>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</si>
  <si>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</si>
  <si>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</si>
  <si>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</si>
  <si>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</si>
  <si>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</si>
  <si>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</si>
  <si>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</si>
  <si>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</si>
  <si>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</si>
  <si>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</si>
  <si>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</si>
  <si>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</si>
  <si>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</si>
  <si>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</si>
  <si>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</si>
  <si>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</si>
  <si>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</si>
  <si>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</si>
  <si>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</si>
  <si>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</si>
  <si>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</si>
  <si>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</si>
  <si>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</si>
  <si>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</si>
  <si>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</si>
  <si>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</si>
  <si>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</si>
  <si>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</si>
  <si>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</si>
  <si>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</si>
  <si>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</si>
  <si>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</si>
  <si>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</si>
  <si>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</si>
  <si>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</si>
  <si>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</si>
  <si>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</si>
  <si>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</si>
  <si>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</si>
  <si>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</si>
  <si>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</si>
  <si>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</si>
  <si>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</si>
  <si>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</si>
  <si>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</si>
  <si>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</si>
  <si>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</si>
  <si>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</si>
  <si>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</si>
  <si>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</si>
  <si>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</si>
  <si>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</si>
  <si>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</si>
  <si>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</si>
  <si>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</si>
  <si>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</si>
  <si>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</si>
  <si>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</si>
  <si>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</si>
  <si>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</si>
  <si>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</si>
  <si>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</si>
  <si>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</si>
  <si>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</si>
  <si>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</si>
  <si>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</si>
  <si>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</si>
  <si>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</si>
  <si>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</si>
  <si>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</si>
  <si>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</si>
  <si>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</si>
  <si>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</si>
  <si>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</si>
  <si>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</si>
  <si>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</si>
  <si>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</si>
  <si>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</si>
  <si>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</si>
  <si>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</si>
  <si>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</si>
  <si>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</si>
  <si>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</si>
  <si>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</si>
  <si>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</si>
  <si>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</si>
  <si>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</si>
  <si>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</si>
  <si>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</si>
  <si>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</si>
  <si>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</si>
  <si>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</si>
  <si>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</si>
  <si>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</si>
  <si>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</si>
  <si>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</si>
  <si>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</si>
  <si>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</si>
  <si>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</si>
  <si>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</si>
  <si>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</si>
  <si>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</si>
  <si>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</si>
  <si>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</si>
  <si>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</si>
  <si>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</si>
  <si>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</si>
  <si>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</si>
  <si>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</si>
  <si>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</si>
  <si>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</si>
  <si>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</si>
  <si>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</si>
  <si>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</si>
  <si>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</si>
  <si>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</si>
  <si>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</si>
  <si>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</si>
  <si>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</si>
  <si>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</si>
  <si>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</si>
  <si>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</si>
  <si>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</si>
  <si>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</si>
  <si>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</si>
  <si>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</si>
  <si>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</si>
  <si>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</si>
  <si>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</si>
  <si>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</si>
  <si>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</si>
  <si>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</si>
  <si>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</si>
  <si>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</si>
  <si>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</si>
  <si>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</si>
  <si>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</si>
  <si>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</si>
  <si>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</si>
  <si>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</si>
  <si>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</si>
  <si>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</si>
  <si>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</si>
  <si>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</si>
  <si>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</si>
  <si>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</si>
  <si>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</si>
  <si>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</si>
  <si>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</si>
  <si>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</si>
  <si>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</si>
  <si>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</si>
  <si>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</si>
  <si>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</si>
  <si>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</si>
  <si>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</si>
  <si>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</si>
  <si>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</si>
  <si>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</si>
  <si>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</si>
  <si>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</si>
  <si>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</si>
  <si>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</si>
  <si>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</si>
  <si>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</si>
  <si>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</si>
  <si>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</si>
  <si>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</si>
  <si>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</si>
  <si>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</si>
  <si>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</si>
  <si>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</si>
  <si>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</si>
  <si>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</si>
  <si>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</si>
  <si>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</si>
  <si>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</si>
  <si>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</si>
  <si>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</si>
  <si>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</si>
  <si>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</si>
  <si>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</si>
  <si>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</si>
  <si>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</si>
  <si>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</si>
  <si>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</si>
  <si>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</si>
  <si>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</si>
  <si>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</si>
  <si>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</si>
  <si>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</si>
  <si>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</si>
  <si>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</si>
  <si>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</si>
  <si>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</si>
  <si>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</si>
  <si>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</si>
  <si>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</si>
  <si>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</si>
  <si>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</si>
  <si>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</si>
  <si>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</si>
  <si>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</si>
  <si>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</si>
  <si>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</si>
  <si>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</si>
  <si>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</si>
  <si>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</si>
  <si>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</si>
  <si>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</si>
  <si>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</si>
  <si>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</si>
  <si>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</si>
  <si>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</si>
  <si>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</si>
  <si>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</si>
  <si>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</si>
  <si>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</si>
  <si>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</si>
  <si>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</si>
  <si>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</si>
  <si>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</si>
  <si>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</si>
  <si>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</si>
  <si>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</si>
  <si>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</si>
  <si>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</si>
  <si>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</si>
  <si>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</si>
  <si>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</si>
  <si>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</si>
  <si>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</si>
  <si>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</si>
  <si>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</si>
  <si>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</si>
  <si>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</si>
  <si>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</si>
  <si>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</si>
  <si>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</si>
  <si>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</si>
  <si>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</si>
  <si>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</si>
  <si>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</si>
  <si>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</si>
  <si>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</si>
  <si>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</si>
  <si>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</si>
  <si>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</si>
  <si>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</si>
  <si>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</si>
  <si>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</si>
  <si>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</si>
  <si>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</si>
  <si>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</si>
  <si>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</si>
  <si>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</si>
  <si>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</si>
  <si>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</si>
  <si>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</si>
  <si>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</si>
  <si>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</si>
  <si>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</si>
  <si>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</si>
  <si>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</si>
  <si>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</si>
  <si>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</si>
  <si>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</si>
  <si>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</si>
  <si>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</si>
  <si>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</si>
  <si>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</si>
  <si>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</si>
  <si>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</si>
  <si>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</si>
  <si>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</si>
  <si>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</si>
  <si>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</si>
  <si>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</si>
  <si>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</si>
  <si>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</si>
  <si>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</si>
  <si>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</si>
  <si>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</si>
  <si>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</si>
  <si>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</si>
  <si>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</si>
  <si>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</si>
  <si>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</si>
  <si>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</si>
  <si>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</si>
  <si>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</si>
  <si>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</si>
  <si>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</si>
  <si>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</si>
  <si>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</si>
  <si>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</si>
  <si>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</si>
  <si>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</si>
  <si>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</si>
  <si>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</si>
  <si>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</si>
  <si>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</si>
  <si>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</si>
  <si>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</si>
  <si>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</si>
  <si>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</si>
  <si>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</si>
  <si>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</si>
  <si>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</si>
  <si>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</si>
  <si>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</si>
  <si>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</si>
  <si>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</si>
  <si>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</si>
  <si>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</si>
  <si>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</si>
  <si>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</si>
  <si>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</si>
  <si>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</si>
  <si>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</si>
  <si>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</si>
  <si>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</si>
  <si>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</si>
  <si>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</si>
  <si>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</si>
  <si>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</si>
  <si>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</si>
  <si>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</si>
  <si>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</si>
  <si>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</si>
  <si>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</si>
  <si>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</si>
  <si>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</si>
  <si>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</si>
  <si>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</si>
  <si>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</si>
  <si>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</si>
  <si>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</si>
  <si>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</si>
  <si>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</si>
  <si>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</si>
  <si>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</si>
  <si>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</si>
  <si>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</si>
  <si>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</si>
  <si>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</si>
  <si>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</si>
  <si>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</si>
  <si>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</si>
  <si>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</si>
  <si>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</si>
  <si>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</si>
  <si>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</si>
  <si>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</si>
  <si>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</si>
  <si>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</si>
  <si>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</si>
  <si>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</si>
  <si>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</si>
  <si>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</si>
  <si>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</si>
  <si>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</si>
  <si>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</si>
  <si>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</si>
  <si>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</si>
  <si>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</si>
  <si>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</si>
  <si>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</si>
  <si>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</si>
  <si>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</si>
  <si>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</si>
  <si>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</si>
  <si>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</si>
  <si>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</si>
  <si>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</si>
  <si>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</si>
  <si>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</si>
  <si>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</si>
  <si>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</si>
  <si>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</si>
  <si>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</si>
  <si>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</si>
  <si>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</si>
  <si>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</si>
  <si>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</si>
  <si>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</si>
  <si>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</si>
  <si>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</si>
  <si>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</si>
  <si>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</si>
  <si>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</si>
  <si>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</si>
  <si>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</si>
  <si>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</si>
  <si>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</si>
  <si>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</si>
  <si>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</si>
  <si>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</si>
  <si>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</si>
  <si>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</si>
  <si>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</si>
  <si>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</si>
  <si>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</si>
  <si>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</si>
  <si>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</si>
  <si>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</si>
  <si>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</si>
  <si>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</si>
  <si>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</si>
  <si>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</si>
  <si>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</si>
  <si>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</si>
  <si>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</si>
  <si>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</si>
  <si>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</si>
  <si>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г. Москва, ул. Вертолетчиков д. 1</t>
  </si>
  <si>
    <t>Работы по содержанию и ремонту лифта (лифтов) в многоквартирном доме (в том числе ТО ОДС)</t>
  </si>
  <si>
    <t>УК</t>
  </si>
  <si>
    <t>г. Москва, ул. Вертолетчиков д. 4</t>
  </si>
  <si>
    <t>г. Москва, ул. Вертолетчиков д. 4, корпус 6</t>
  </si>
  <si>
    <t>г. Москва, ул. Вертолетчиков д. 4, корпус 7</t>
  </si>
  <si>
    <t>г. Москва, ул. Вертолетчиков д. 4, корпус 8</t>
  </si>
  <si>
    <t>г. Москва, ул. Вертолетчиков д. 4, корпус 9</t>
  </si>
  <si>
    <t>г. Москва, ул. Лавриненко, д.1</t>
  </si>
  <si>
    <t>г. Москва, ул. Лавриненко, д.11 корп.2</t>
  </si>
  <si>
    <t>г. Москва, ул. Лавриненко, д.13 корп.3</t>
  </si>
  <si>
    <t>г. Москва, ул. Лавриненко, д.3</t>
  </si>
  <si>
    <t>г. Москва, ул. Лавриненко, д.3А</t>
  </si>
  <si>
    <t>г. Москва, ул. Лавриненко, д.5</t>
  </si>
  <si>
    <t>г. Москва, ул. Покровская, д.12</t>
  </si>
  <si>
    <t>г. Москва, ул. Покровская, д.17А, корпус 1</t>
  </si>
  <si>
    <t>г. Москва, ул. Покровская, д.17А, корпус 2</t>
  </si>
  <si>
    <t>г. Москва, ул. Покровская, д.17А, корпус 3</t>
  </si>
  <si>
    <t>г. Москва, ул. Покровская, д.17 корпус 1</t>
  </si>
  <si>
    <t>г. Москва, ул. Покровская, д.17 корпус 2</t>
  </si>
  <si>
    <t>г. Москва, ул. Покровская, д.17 корпус 3</t>
  </si>
  <si>
    <t>г. Москва, ул. Покровская, д.17 корпус 4</t>
  </si>
  <si>
    <t>г. Москва, ул. Покровская, д.17 корпус 5</t>
  </si>
  <si>
    <t>Форма 2. Сведения о многоквартирных домах, управление которыми осуществляет управляющая организация ООО "УК "Мастер ЖКХ"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</si>
  <si>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2020 год</t>
    </r>
  </si>
  <si>
    <t>г. Москва, ул. Вертолетчиков д. 4, корпус 1</t>
  </si>
  <si>
    <t>г. Москва, ул. Вертолетчиков д. 4, корпус 2</t>
  </si>
  <si>
    <t>г. Москва, ул. Вертолетчиков д. 4, корпус 4</t>
  </si>
  <si>
    <t>г. Москва, ул. Вертолетчиков д. 4, корпус 5</t>
  </si>
  <si>
    <t>г. Москва, ул. Лавриненко, д.11 корп.1</t>
  </si>
  <si>
    <t>г. Москва, ул. Лавриненко, д.13 корп.1</t>
  </si>
  <si>
    <t>г. Москва, ул. Лавриненко, д.13 корп.2</t>
  </si>
  <si>
    <t>ГВС</t>
  </si>
  <si>
    <t>*</t>
  </si>
  <si>
    <t xml:space="preserve">3 раза в год </t>
  </si>
  <si>
    <t xml:space="preserve">4 раза в год </t>
  </si>
  <si>
    <t xml:space="preserve">5 раза в год </t>
  </si>
  <si>
    <t xml:space="preserve">6 раза в год </t>
  </si>
  <si>
    <t xml:space="preserve">7 раза в год </t>
  </si>
  <si>
    <t xml:space="preserve">8 раза в год </t>
  </si>
  <si>
    <t xml:space="preserve">9 раза в год </t>
  </si>
  <si>
    <t xml:space="preserve">10 раза в год </t>
  </si>
  <si>
    <t xml:space="preserve">11 раза в год </t>
  </si>
  <si>
    <t xml:space="preserve">12 раза в год </t>
  </si>
  <si>
    <t xml:space="preserve">13 раза в год </t>
  </si>
  <si>
    <t xml:space="preserve">14 раза в год </t>
  </si>
  <si>
    <t xml:space="preserve">15 раза в год </t>
  </si>
  <si>
    <t xml:space="preserve">16 раза в год </t>
  </si>
  <si>
    <t xml:space="preserve">17 раза в год </t>
  </si>
  <si>
    <t xml:space="preserve">18 раза в год </t>
  </si>
  <si>
    <t xml:space="preserve">19 раза в год </t>
  </si>
  <si>
    <t xml:space="preserve">20 раза в год </t>
  </si>
  <si>
    <t xml:space="preserve">21 раза в год </t>
  </si>
  <si>
    <t xml:space="preserve">22 раза в год </t>
  </si>
  <si>
    <t xml:space="preserve">23 раза в год </t>
  </si>
  <si>
    <t xml:space="preserve">24 раза в год </t>
  </si>
  <si>
    <t xml:space="preserve">25 раза в год </t>
  </si>
  <si>
    <t xml:space="preserve">26 раза в год </t>
  </si>
  <si>
    <t xml:space="preserve">27 раза в год </t>
  </si>
  <si>
    <t xml:space="preserve">28 раза в год </t>
  </si>
  <si>
    <t>Консьерж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</si>
</sst>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4" fillId="0" borderId="0"/>
  </cellStyleXfs>
  <cellXfs count="158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indent="3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/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8" fillId="0" borderId="5" xfId="2" applyNumberFormat="1" applyFont="1" applyBorder="1" applyAlignment="1">
      <alignment horizontal="right" vertical="top" wrapText="1"/>
    </xf>
    <xf numFmtId="0" fontId="19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9" fillId="0" borderId="11" xfId="0" applyNumberFormat="1" applyFont="1" applyBorder="1"/>
    <xf numFmtId="4" fontId="19" fillId="0" borderId="12" xfId="0" applyNumberFormat="1" applyFont="1" applyBorder="1"/>
    <xf numFmtId="4" fontId="19" fillId="0" borderId="13" xfId="0" applyNumberFormat="1" applyFont="1" applyBorder="1"/>
    <xf numFmtId="4" fontId="0" fillId="0" borderId="2" xfId="0" applyNumberFormat="1" applyBorder="1"/>
    <xf numFmtId="4" fontId="19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6" borderId="5" xfId="2" applyFont="1" applyFill="1" applyBorder="1" applyAlignment="1">
      <alignment horizontal="left" vertical="top" wrapText="1" indent="1"/>
    </xf>
    <xf numFmtId="0" fontId="20" fillId="6" borderId="5" xfId="2" applyFont="1" applyFill="1" applyBorder="1" applyAlignment="1">
      <alignment horizontal="right" vertical="top" wrapText="1"/>
    </xf>
    <xf numFmtId="4" fontId="20" fillId="6" borderId="5" xfId="2" applyNumberFormat="1" applyFont="1" applyFill="1" applyBorder="1" applyAlignment="1">
      <alignment horizontal="right" vertical="top" wrapText="1"/>
    </xf>
    <xf numFmtId="0" fontId="18" fillId="6" borderId="5" xfId="2" applyFont="1" applyFill="1" applyBorder="1" applyAlignment="1">
      <alignment horizontal="left" vertical="top" wrapText="1" indent="2"/>
    </xf>
    <xf numFmtId="0" fontId="18" fillId="6" borderId="5" xfId="2" applyFont="1" applyFill="1" applyBorder="1" applyAlignment="1">
      <alignment horizontal="right" vertical="top" wrapText="1"/>
    </xf>
    <xf numFmtId="4" fontId="18" fillId="6" borderId="5" xfId="2" applyNumberFormat="1" applyFont="1" applyFill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3"/>
    </xf>
    <xf numFmtId="0" fontId="18" fillId="0" borderId="5" xfId="2" applyFont="1" applyBorder="1" applyAlignment="1">
      <alignment horizontal="right" vertical="top" wrapText="1"/>
    </xf>
    <xf numFmtId="2" fontId="21" fillId="0" borderId="5" xfId="2" applyNumberFormat="1" applyFont="1" applyBorder="1" applyAlignment="1">
      <alignment horizontal="right" vertical="top" wrapText="1"/>
    </xf>
    <xf numFmtId="4" fontId="21" fillId="0" borderId="5" xfId="2" applyNumberFormat="1" applyFont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2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0" fontId="18" fillId="0" borderId="5" xfId="5" applyFont="1" applyBorder="1" applyAlignment="1">
      <alignment horizontal="left" vertical="top" wrapText="1" indent="2"/>
    </xf>
    <xf numFmtId="0" fontId="18" fillId="0" borderId="5" xfId="5" applyFont="1" applyBorder="1" applyAlignment="1">
      <alignment horizontal="right" vertical="top" wrapText="1"/>
    </xf>
    <xf numFmtId="4" fontId="18" fillId="0" borderId="5" xfId="5" applyNumberFormat="1" applyFont="1" applyBorder="1" applyAlignment="1">
      <alignment horizontal="right" vertical="top" wrapText="1"/>
    </xf>
    <xf numFmtId="2" fontId="18" fillId="0" borderId="5" xfId="5" applyNumberFormat="1" applyFont="1" applyBorder="1" applyAlignment="1">
      <alignment horizontal="right" vertical="top" wrapText="1"/>
    </xf>
    <xf numFmtId="49" fontId="12" fillId="7" borderId="1" xfId="0" applyNumberFormat="1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8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center"/>
    </xf>
    <xf numFmtId="3" fontId="10" fillId="8" borderId="1" xfId="0" applyNumberFormat="1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 indent="3"/>
    </xf>
    <xf numFmtId="1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" fontId="28" fillId="0" borderId="0" xfId="0" applyNumberFormat="1" applyFont="1"/>
    <xf numFmtId="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/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/>
    <xf numFmtId="0" fontId="28" fillId="0" borderId="0" xfId="0" applyFont="1" applyFill="1"/>
    <xf numFmtId="4" fontId="30" fillId="0" borderId="0" xfId="0" applyNumberFormat="1" applyFont="1" applyFill="1"/>
    <xf numFmtId="0" fontId="30" fillId="0" borderId="0" xfId="0" applyFont="1" applyFill="1"/>
    <xf numFmtId="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4" fontId="30" fillId="0" borderId="0" xfId="0" applyNumberFormat="1" applyFont="1"/>
    <xf numFmtId="0" fontId="30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Обычный" xfId="0" builtinId="0"/>
    <cellStyle name="Обычный 2" xfId="3" xr:uid="{00000000-0005-0000-0000-000001000000}"/>
    <cellStyle name="Обычный 2 2" xfId="7" xr:uid="{00000000-0005-0000-0000-000002000000}"/>
    <cellStyle name="Обычный 3" xfId="1" xr:uid="{00000000-0005-0000-0000-000003000000}"/>
    <cellStyle name="Обычный 4" xfId="4" xr:uid="{00000000-0005-0000-0000-000004000000}"/>
    <cellStyle name="Обычный 5" xfId="6" xr:uid="{00000000-0005-0000-0000-000005000000}"/>
    <cellStyle name="Обычный_Лист1" xfId="5" xr:uid="{00000000-0005-0000-0000-000006000000}"/>
    <cellStyle name="Обычный_нагорная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39"/>
  <sheetViews>
    <sheetView showGridLines="0" tabSelected="1" zoomScale="85" zoomScaleNormal="85" workbookViewId="0">
      <pane xSplit="3" ySplit="7" topLeftCell="O19" activePane="bottomRight" state="frozen"/>
      <selection pane="topRight" activeCell="D1" sqref="D1"/>
      <selection pane="bottomLeft" activeCell="A8" sqref="A8"/>
      <selection pane="bottomRight" activeCell="O20" sqref="O20"/>
    </sheetView>
  </sheetViews>
  <sheetFormatPr baseColWidth="10" defaultColWidth="9" defaultRowHeight="16" outlineLevelRow="1" x14ac:dyDescent="0.2"/>
  <cols>
    <col min="1" max="1" width="10.1640625" style="2" customWidth="1"/>
    <col min="2" max="2" width="34.1640625" style="4" customWidth="1"/>
    <col min="3" max="3" width="8" style="5" customWidth="1"/>
    <col min="4" max="4" width="52.6640625" style="5" hidden="1" customWidth="1"/>
    <col min="5" max="6" width="26.5" style="23" bestFit="1" customWidth="1"/>
    <col min="7" max="10" width="26.5" style="23" customWidth="1"/>
    <col min="11" max="15" width="26.5" style="23" bestFit="1" customWidth="1"/>
    <col min="16" max="19" width="26.5" style="23" customWidth="1"/>
    <col min="20" max="20" width="26.5" style="23" bestFit="1" customWidth="1"/>
    <col min="21" max="22" width="26.5" style="23" customWidth="1"/>
    <col min="23" max="32" width="26.5" style="23" bestFit="1" customWidth="1"/>
    <col min="33" max="33" width="14.1640625" style="133" bestFit="1" customWidth="1"/>
    <col min="34" max="34" width="11.1640625" style="136" bestFit="1" customWidth="1"/>
    <col min="35" max="36" width="9" style="136"/>
    <col min="37" max="16384" width="9" style="2"/>
  </cols>
  <sheetData>
    <row r="1" spans="1:36" ht="44.25" customHeight="1" x14ac:dyDescent="0.2">
      <c r="A1" s="149" t="s">
        <v>1808</v>
      </c>
      <c r="B1" s="149"/>
      <c r="C1" s="149"/>
      <c r="D1" s="1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34"/>
      <c r="AH1" s="135"/>
      <c r="AI1" s="135"/>
    </row>
    <row r="2" spans="1:36" ht="44.25" customHeight="1" x14ac:dyDescent="0.2">
      <c r="A2" s="150" t="s">
        <v>1809</v>
      </c>
      <c r="B2" s="150"/>
      <c r="C2" s="150"/>
      <c r="D2" s="110">
        <f>SUM(E2:M2)</f>
        <v>128143.7</v>
      </c>
      <c r="E2" s="132">
        <v>28651.8</v>
      </c>
      <c r="F2" s="132">
        <v>6200.7</v>
      </c>
      <c r="G2" s="132">
        <v>12107.1</v>
      </c>
      <c r="H2" s="132">
        <v>15733.6</v>
      </c>
      <c r="I2" s="132">
        <v>5887.7</v>
      </c>
      <c r="J2" s="132">
        <v>16566.7</v>
      </c>
      <c r="K2" s="132">
        <v>16599.5</v>
      </c>
      <c r="L2" s="132">
        <v>11693.5</v>
      </c>
      <c r="M2" s="132">
        <v>14703.1</v>
      </c>
      <c r="N2" s="132">
        <v>8827.7999999999993</v>
      </c>
      <c r="O2" s="132">
        <v>16526.3</v>
      </c>
      <c r="P2" s="132">
        <v>9729.2000000000007</v>
      </c>
      <c r="Q2" s="132">
        <v>11170</v>
      </c>
      <c r="R2" s="132">
        <v>18922.3</v>
      </c>
      <c r="S2" s="132">
        <v>18407.8</v>
      </c>
      <c r="T2" s="132">
        <v>17229.2</v>
      </c>
      <c r="U2" s="132">
        <v>14081.7</v>
      </c>
      <c r="V2" s="132">
        <v>7533.2</v>
      </c>
      <c r="W2" s="132">
        <v>14783.7</v>
      </c>
      <c r="X2" s="132">
        <v>22922.7</v>
      </c>
      <c r="Y2" s="132">
        <v>11311.1</v>
      </c>
      <c r="Z2" s="132">
        <v>9747.6</v>
      </c>
      <c r="AA2" s="132">
        <v>12999.8</v>
      </c>
      <c r="AB2" s="132">
        <v>6456.3</v>
      </c>
      <c r="AC2" s="132">
        <v>7383.4</v>
      </c>
      <c r="AD2" s="132">
        <v>17636.7</v>
      </c>
      <c r="AE2" s="132">
        <v>9760.2999999999993</v>
      </c>
      <c r="AF2" s="132">
        <v>17194.5</v>
      </c>
      <c r="AG2" s="133">
        <f>SUM(E2:AF2)</f>
        <v>380767.3</v>
      </c>
    </row>
    <row r="3" spans="1:36" ht="79.5" customHeight="1" x14ac:dyDescent="0.2">
      <c r="A3" s="151" t="s">
        <v>0</v>
      </c>
      <c r="B3" s="152"/>
      <c r="C3" s="153"/>
      <c r="D3" s="34" t="s">
        <v>146</v>
      </c>
      <c r="E3" s="108" t="s">
        <v>1785</v>
      </c>
      <c r="F3" s="111" t="s">
        <v>1788</v>
      </c>
      <c r="G3" s="115" t="s">
        <v>1810</v>
      </c>
      <c r="H3" s="115" t="s">
        <v>1811</v>
      </c>
      <c r="I3" s="115" t="s">
        <v>1812</v>
      </c>
      <c r="J3" s="115" t="s">
        <v>1813</v>
      </c>
      <c r="K3" s="111" t="s">
        <v>1789</v>
      </c>
      <c r="L3" s="111" t="s">
        <v>1790</v>
      </c>
      <c r="M3" s="111" t="s">
        <v>1791</v>
      </c>
      <c r="N3" s="111" t="s">
        <v>1792</v>
      </c>
      <c r="O3" s="111" t="s">
        <v>1793</v>
      </c>
      <c r="P3" s="115" t="s">
        <v>1796</v>
      </c>
      <c r="Q3" s="115" t="s">
        <v>1797</v>
      </c>
      <c r="R3" s="115" t="s">
        <v>1798</v>
      </c>
      <c r="S3" s="115" t="s">
        <v>1814</v>
      </c>
      <c r="T3" s="111" t="s">
        <v>1794</v>
      </c>
      <c r="U3" s="115" t="s">
        <v>1815</v>
      </c>
      <c r="V3" s="115" t="s">
        <v>1816</v>
      </c>
      <c r="W3" s="111" t="s">
        <v>1795</v>
      </c>
      <c r="X3" s="111" t="s">
        <v>1799</v>
      </c>
      <c r="Y3" s="111" t="s">
        <v>1800</v>
      </c>
      <c r="Z3" s="111" t="s">
        <v>1801</v>
      </c>
      <c r="AA3" s="111" t="s">
        <v>1802</v>
      </c>
      <c r="AB3" s="111" t="s">
        <v>1803</v>
      </c>
      <c r="AC3" s="111" t="s">
        <v>1804</v>
      </c>
      <c r="AD3" s="111" t="s">
        <v>1805</v>
      </c>
      <c r="AE3" s="111" t="s">
        <v>1806</v>
      </c>
      <c r="AF3" s="111" t="s">
        <v>1807</v>
      </c>
    </row>
    <row r="4" spans="1:36" ht="24" x14ac:dyDescent="0.2">
      <c r="A4" s="6" t="s">
        <v>1</v>
      </c>
      <c r="B4" s="11" t="s">
        <v>129</v>
      </c>
      <c r="C4" s="7" t="s">
        <v>2</v>
      </c>
      <c r="D4" s="36" t="s">
        <v>293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6" x14ac:dyDescent="0.2">
      <c r="A5" s="9" t="s">
        <v>3</v>
      </c>
      <c r="B5" s="10" t="s">
        <v>35</v>
      </c>
      <c r="C5" s="15" t="s">
        <v>4</v>
      </c>
      <c r="D5" s="35" t="s">
        <v>294</v>
      </c>
      <c r="E5" s="25">
        <v>44282</v>
      </c>
      <c r="F5" s="25">
        <v>44282</v>
      </c>
      <c r="G5" s="25">
        <v>44282</v>
      </c>
      <c r="H5" s="25">
        <v>44282</v>
      </c>
      <c r="I5" s="25">
        <v>44282</v>
      </c>
      <c r="J5" s="25">
        <v>44282</v>
      </c>
      <c r="K5" s="25">
        <v>44282</v>
      </c>
      <c r="L5" s="25">
        <v>44282</v>
      </c>
      <c r="M5" s="25">
        <v>44282</v>
      </c>
      <c r="N5" s="25">
        <v>44282</v>
      </c>
      <c r="O5" s="25">
        <v>44282</v>
      </c>
      <c r="P5" s="25">
        <v>44282</v>
      </c>
      <c r="Q5" s="25">
        <v>44282</v>
      </c>
      <c r="R5" s="25">
        <v>44282</v>
      </c>
      <c r="S5" s="25">
        <v>44282</v>
      </c>
      <c r="T5" s="25">
        <v>44282</v>
      </c>
      <c r="U5" s="25">
        <v>44282</v>
      </c>
      <c r="V5" s="25">
        <v>44282</v>
      </c>
      <c r="W5" s="25">
        <v>44282</v>
      </c>
      <c r="X5" s="25">
        <v>44282</v>
      </c>
      <c r="Y5" s="25">
        <v>44282</v>
      </c>
      <c r="Z5" s="25">
        <v>44282</v>
      </c>
      <c r="AA5" s="25">
        <v>44282</v>
      </c>
      <c r="AB5" s="25">
        <v>44282</v>
      </c>
      <c r="AC5" s="25">
        <v>44282</v>
      </c>
      <c r="AD5" s="25">
        <v>44282</v>
      </c>
      <c r="AE5" s="25">
        <v>44282</v>
      </c>
      <c r="AF5" s="25">
        <v>44282</v>
      </c>
    </row>
    <row r="6" spans="1:36" x14ac:dyDescent="0.2">
      <c r="A6" s="9" t="s">
        <v>5</v>
      </c>
      <c r="B6" s="10" t="s">
        <v>36</v>
      </c>
      <c r="C6" s="15" t="s">
        <v>4</v>
      </c>
      <c r="D6" s="37" t="s">
        <v>295</v>
      </c>
      <c r="E6" s="25">
        <v>43831</v>
      </c>
      <c r="F6" s="25">
        <v>43831</v>
      </c>
      <c r="G6" s="25">
        <v>43831</v>
      </c>
      <c r="H6" s="25">
        <v>43831</v>
      </c>
      <c r="I6" s="25">
        <v>43831</v>
      </c>
      <c r="J6" s="25">
        <v>43831</v>
      </c>
      <c r="K6" s="25">
        <v>43831</v>
      </c>
      <c r="L6" s="25">
        <v>43831</v>
      </c>
      <c r="M6" s="25">
        <v>43831</v>
      </c>
      <c r="N6" s="25">
        <v>43831</v>
      </c>
      <c r="O6" s="25">
        <v>43831</v>
      </c>
      <c r="P6" s="25">
        <v>43831</v>
      </c>
      <c r="Q6" s="25">
        <v>43831</v>
      </c>
      <c r="R6" s="25">
        <v>43831</v>
      </c>
      <c r="S6" s="25">
        <v>43831</v>
      </c>
      <c r="T6" s="25">
        <v>43831</v>
      </c>
      <c r="U6" s="25">
        <v>43831</v>
      </c>
      <c r="V6" s="25">
        <v>43831</v>
      </c>
      <c r="W6" s="25">
        <v>43831</v>
      </c>
      <c r="X6" s="25">
        <v>43831</v>
      </c>
      <c r="Y6" s="25">
        <v>43831</v>
      </c>
      <c r="Z6" s="25">
        <v>43831</v>
      </c>
      <c r="AA6" s="25">
        <v>43831</v>
      </c>
      <c r="AB6" s="25">
        <v>43831</v>
      </c>
      <c r="AC6" s="25">
        <v>43831</v>
      </c>
      <c r="AD6" s="25">
        <v>43831</v>
      </c>
      <c r="AE6" s="25">
        <v>43831</v>
      </c>
      <c r="AF6" s="25">
        <v>43831</v>
      </c>
    </row>
    <row r="7" spans="1:36" x14ac:dyDescent="0.2">
      <c r="A7" s="9" t="s">
        <v>6</v>
      </c>
      <c r="B7" s="10" t="s">
        <v>37</v>
      </c>
      <c r="C7" s="15" t="s">
        <v>4</v>
      </c>
      <c r="D7" s="112" t="s">
        <v>1787</v>
      </c>
      <c r="E7" s="25">
        <v>44196</v>
      </c>
      <c r="F7" s="25">
        <v>44196</v>
      </c>
      <c r="G7" s="25">
        <v>44196</v>
      </c>
      <c r="H7" s="25">
        <v>44196</v>
      </c>
      <c r="I7" s="25">
        <v>44196</v>
      </c>
      <c r="J7" s="25">
        <v>44196</v>
      </c>
      <c r="K7" s="25">
        <v>44196</v>
      </c>
      <c r="L7" s="25">
        <v>44196</v>
      </c>
      <c r="M7" s="25">
        <v>44196</v>
      </c>
      <c r="N7" s="25">
        <v>44196</v>
      </c>
      <c r="O7" s="25">
        <v>44196</v>
      </c>
      <c r="P7" s="25">
        <v>44196</v>
      </c>
      <c r="Q7" s="25">
        <v>44196</v>
      </c>
      <c r="R7" s="25">
        <v>44196</v>
      </c>
      <c r="S7" s="25">
        <v>44196</v>
      </c>
      <c r="T7" s="25">
        <v>44196</v>
      </c>
      <c r="U7" s="25">
        <v>44196</v>
      </c>
      <c r="V7" s="25">
        <v>44196</v>
      </c>
      <c r="W7" s="25">
        <v>44196</v>
      </c>
      <c r="X7" s="25">
        <v>44196</v>
      </c>
      <c r="Y7" s="25">
        <v>44196</v>
      </c>
      <c r="Z7" s="25">
        <v>44196</v>
      </c>
      <c r="AA7" s="25">
        <v>44196</v>
      </c>
      <c r="AB7" s="25">
        <v>44196</v>
      </c>
      <c r="AC7" s="25">
        <v>44196</v>
      </c>
      <c r="AD7" s="25">
        <v>44196</v>
      </c>
      <c r="AE7" s="25">
        <v>44196</v>
      </c>
      <c r="AF7" s="25">
        <v>44196</v>
      </c>
    </row>
    <row r="8" spans="1:36" s="3" customFormat="1" ht="53.25" customHeight="1" x14ac:dyDescent="0.2">
      <c r="A8" s="147" t="s">
        <v>41</v>
      </c>
      <c r="B8" s="147"/>
      <c r="C8" s="147"/>
      <c r="D8" s="3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37"/>
      <c r="AH8" s="138"/>
      <c r="AI8" s="138"/>
      <c r="AJ8" s="138"/>
    </row>
    <row r="9" spans="1:36" ht="84" x14ac:dyDescent="0.2">
      <c r="A9" s="9" t="s">
        <v>7</v>
      </c>
      <c r="B9" s="10" t="s">
        <v>42</v>
      </c>
      <c r="C9" s="15" t="s">
        <v>38</v>
      </c>
      <c r="D9" s="33" t="s">
        <v>147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</row>
    <row r="10" spans="1:36" ht="84" x14ac:dyDescent="0.2">
      <c r="A10" s="9" t="s">
        <v>8</v>
      </c>
      <c r="B10" s="10" t="s">
        <v>43</v>
      </c>
      <c r="C10" s="15" t="s">
        <v>38</v>
      </c>
      <c r="D10" s="33" t="s">
        <v>148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</row>
    <row r="11" spans="1:36" s="120" customFormat="1" ht="70" x14ac:dyDescent="0.2">
      <c r="A11" s="116" t="s">
        <v>9</v>
      </c>
      <c r="B11" s="114" t="s">
        <v>44</v>
      </c>
      <c r="C11" s="117" t="s">
        <v>38</v>
      </c>
      <c r="D11" s="118" t="s">
        <v>149</v>
      </c>
      <c r="E11" s="119">
        <v>870095.46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600055.57999999996</v>
      </c>
      <c r="L11" s="119">
        <v>398627.15</v>
      </c>
      <c r="M11" s="119">
        <v>485658.25</v>
      </c>
      <c r="N11" s="119">
        <v>242303.25</v>
      </c>
      <c r="O11" s="119">
        <v>113806.16</v>
      </c>
      <c r="P11" s="119">
        <v>349190.82</v>
      </c>
      <c r="Q11" s="119">
        <v>417097.44</v>
      </c>
      <c r="R11" s="119">
        <v>597021.51</v>
      </c>
      <c r="S11" s="119">
        <v>0</v>
      </c>
      <c r="T11" s="119">
        <v>91151.63</v>
      </c>
      <c r="U11" s="119">
        <v>0</v>
      </c>
      <c r="V11" s="119">
        <v>0</v>
      </c>
      <c r="W11" s="119">
        <v>97193.3</v>
      </c>
      <c r="X11" s="119">
        <v>713670.6</v>
      </c>
      <c r="Y11" s="119">
        <v>359968.35</v>
      </c>
      <c r="Z11" s="119">
        <v>278780.96999999997</v>
      </c>
      <c r="AA11" s="119">
        <v>374012.31</v>
      </c>
      <c r="AB11" s="119">
        <v>155531.38</v>
      </c>
      <c r="AC11" s="119">
        <v>244792.06</v>
      </c>
      <c r="AD11" s="119">
        <v>530509.75</v>
      </c>
      <c r="AE11" s="119">
        <v>312067.59000000003</v>
      </c>
      <c r="AF11" s="119">
        <v>518325.39</v>
      </c>
      <c r="AG11" s="139">
        <f>SUM(E11:AF11)</f>
        <v>7749858.9499999974</v>
      </c>
      <c r="AH11" s="139">
        <f>7695179.56-AG11</f>
        <v>-54679.389999997802</v>
      </c>
      <c r="AI11" s="140" t="s">
        <v>1818</v>
      </c>
      <c r="AJ11" s="140"/>
    </row>
    <row r="12" spans="1:36" s="120" customFormat="1" ht="56" x14ac:dyDescent="0.2">
      <c r="A12" s="116" t="s">
        <v>10</v>
      </c>
      <c r="B12" s="114" t="s">
        <v>45</v>
      </c>
      <c r="C12" s="117" t="s">
        <v>38</v>
      </c>
      <c r="D12" s="118" t="s">
        <v>150</v>
      </c>
      <c r="E12" s="119">
        <f>SUM(E13:E15)</f>
        <v>8531489.9800000004</v>
      </c>
      <c r="F12" s="119">
        <f t="shared" ref="F12:AF12" si="0">SUM(F13:F15)</f>
        <v>994876.24</v>
      </c>
      <c r="G12" s="119">
        <f t="shared" si="0"/>
        <v>32150.21</v>
      </c>
      <c r="H12" s="119">
        <f t="shared" si="0"/>
        <v>48716.21</v>
      </c>
      <c r="I12" s="119">
        <f t="shared" si="0"/>
        <v>148691.97</v>
      </c>
      <c r="J12" s="119">
        <f t="shared" si="0"/>
        <v>404500.06</v>
      </c>
      <c r="K12" s="119">
        <f t="shared" si="0"/>
        <v>5373574.0099999998</v>
      </c>
      <c r="L12" s="119">
        <f t="shared" si="0"/>
        <v>3877894.23</v>
      </c>
      <c r="M12" s="119">
        <f t="shared" si="0"/>
        <v>4777005.24</v>
      </c>
      <c r="N12" s="119">
        <f t="shared" si="0"/>
        <v>2819931.74</v>
      </c>
      <c r="O12" s="119">
        <f t="shared" si="0"/>
        <v>5409748.8300000001</v>
      </c>
      <c r="P12" s="119">
        <f t="shared" si="0"/>
        <v>2973415.74</v>
      </c>
      <c r="Q12" s="119">
        <f t="shared" si="0"/>
        <v>3684638.52</v>
      </c>
      <c r="R12" s="119">
        <f t="shared" si="0"/>
        <v>5929387.2699999996</v>
      </c>
      <c r="S12" s="119">
        <f t="shared" si="0"/>
        <v>4969144.49</v>
      </c>
      <c r="T12" s="119">
        <f t="shared" si="0"/>
        <v>5465422.4800000004</v>
      </c>
      <c r="U12" s="119">
        <f t="shared" si="0"/>
        <v>3644860.48</v>
      </c>
      <c r="V12" s="119">
        <f t="shared" si="0"/>
        <v>1956865.78</v>
      </c>
      <c r="W12" s="119">
        <f t="shared" si="0"/>
        <v>4837987.43</v>
      </c>
      <c r="X12" s="119">
        <f t="shared" si="0"/>
        <v>7452210.6200000001</v>
      </c>
      <c r="Y12" s="119">
        <f t="shared" si="0"/>
        <v>3303996.04</v>
      </c>
      <c r="Z12" s="119">
        <f t="shared" si="0"/>
        <v>2799559.52</v>
      </c>
      <c r="AA12" s="119">
        <f t="shared" si="0"/>
        <v>3988912.7</v>
      </c>
      <c r="AB12" s="119">
        <f t="shared" si="0"/>
        <v>1748424.24</v>
      </c>
      <c r="AC12" s="119">
        <f t="shared" si="0"/>
        <v>2387899.56</v>
      </c>
      <c r="AD12" s="119">
        <f t="shared" si="0"/>
        <v>5587172.8499999996</v>
      </c>
      <c r="AE12" s="119">
        <f t="shared" si="0"/>
        <v>3087481.06</v>
      </c>
      <c r="AF12" s="119">
        <f t="shared" si="0"/>
        <v>5510443.8799999999</v>
      </c>
      <c r="AG12" s="139"/>
      <c r="AH12" s="140"/>
      <c r="AI12" s="140"/>
      <c r="AJ12" s="140"/>
    </row>
    <row r="13" spans="1:36" ht="70" x14ac:dyDescent="0.2">
      <c r="A13" s="9" t="s">
        <v>11</v>
      </c>
      <c r="B13" s="12" t="s">
        <v>130</v>
      </c>
      <c r="C13" s="15" t="s">
        <v>38</v>
      </c>
      <c r="D13" s="33" t="s">
        <v>151</v>
      </c>
      <c r="E13" s="26">
        <v>8531489.9800000004</v>
      </c>
      <c r="F13" s="26">
        <v>994876.24</v>
      </c>
      <c r="G13" s="26">
        <v>32150.21</v>
      </c>
      <c r="H13" s="26">
        <v>48716.21</v>
      </c>
      <c r="I13" s="26">
        <v>148691.97</v>
      </c>
      <c r="J13" s="26">
        <v>404500.06</v>
      </c>
      <c r="K13" s="26">
        <v>5373574.0099999998</v>
      </c>
      <c r="L13" s="26">
        <v>3877894.23</v>
      </c>
      <c r="M13" s="26">
        <v>4777005.24</v>
      </c>
      <c r="N13" s="26">
        <v>2819931.74</v>
      </c>
      <c r="O13" s="26">
        <v>5409748.8300000001</v>
      </c>
      <c r="P13" s="26">
        <v>2973415.74</v>
      </c>
      <c r="Q13" s="26">
        <v>3684638.52</v>
      </c>
      <c r="R13" s="26">
        <v>5929387.2699999996</v>
      </c>
      <c r="S13" s="26">
        <v>4969144.49</v>
      </c>
      <c r="T13" s="26">
        <v>5465422.4800000004</v>
      </c>
      <c r="U13" s="26">
        <v>3644860.48</v>
      </c>
      <c r="V13" s="26">
        <v>1956865.78</v>
      </c>
      <c r="W13" s="26">
        <v>4837987.43</v>
      </c>
      <c r="X13" s="26">
        <v>7452210.6200000001</v>
      </c>
      <c r="Y13" s="26">
        <v>3303996.04</v>
      </c>
      <c r="Z13" s="26">
        <v>2799559.52</v>
      </c>
      <c r="AA13" s="26">
        <v>3988912.7</v>
      </c>
      <c r="AB13" s="26">
        <v>1748424.24</v>
      </c>
      <c r="AC13" s="26">
        <v>2387899.56</v>
      </c>
      <c r="AD13" s="26">
        <v>5587172.8499999996</v>
      </c>
      <c r="AE13" s="26">
        <v>3087481.06</v>
      </c>
      <c r="AF13" s="26">
        <v>5510443.8799999999</v>
      </c>
      <c r="AG13" s="139">
        <f t="shared" ref="AG13" si="1">SUM(E13:AF13)</f>
        <v>101746401.38000001</v>
      </c>
      <c r="AH13" s="136" t="s">
        <v>1818</v>
      </c>
    </row>
    <row r="14" spans="1:36" ht="54.75" customHeight="1" x14ac:dyDescent="0.2">
      <c r="A14" s="9" t="s">
        <v>12</v>
      </c>
      <c r="B14" s="12" t="s">
        <v>131</v>
      </c>
      <c r="C14" s="15" t="s">
        <v>38</v>
      </c>
      <c r="D14" s="33" t="s">
        <v>152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</row>
    <row r="15" spans="1:36" ht="70" x14ac:dyDescent="0.2">
      <c r="A15" s="9" t="s">
        <v>13</v>
      </c>
      <c r="B15" s="12" t="s">
        <v>132</v>
      </c>
      <c r="C15" s="15" t="s">
        <v>38</v>
      </c>
      <c r="D15" s="33" t="s">
        <v>153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</row>
    <row r="16" spans="1:36" ht="56" x14ac:dyDescent="0.2">
      <c r="A16" s="9" t="s">
        <v>14</v>
      </c>
      <c r="B16" s="10" t="s">
        <v>46</v>
      </c>
      <c r="C16" s="15" t="s">
        <v>38</v>
      </c>
      <c r="D16" s="33" t="s">
        <v>154</v>
      </c>
      <c r="E16" s="26">
        <f>SUM(E17:E21)</f>
        <v>8437681.5</v>
      </c>
      <c r="F16" s="26">
        <f t="shared" ref="F16:AF16" si="2">SUM(F17:F21)</f>
        <v>790811.53</v>
      </c>
      <c r="G16" s="26">
        <f t="shared" si="2"/>
        <v>1679.14</v>
      </c>
      <c r="H16" s="26">
        <f t="shared" si="2"/>
        <v>12219.72</v>
      </c>
      <c r="I16" s="26">
        <f t="shared" si="2"/>
        <v>40666.11</v>
      </c>
      <c r="J16" s="26">
        <f t="shared" si="2"/>
        <v>96487.78</v>
      </c>
      <c r="K16" s="26">
        <f t="shared" si="2"/>
        <v>5401400.2199999997</v>
      </c>
      <c r="L16" s="26">
        <f t="shared" si="2"/>
        <v>3929909.73</v>
      </c>
      <c r="M16" s="26">
        <f t="shared" si="2"/>
        <v>4789948.4400000004</v>
      </c>
      <c r="N16" s="26">
        <f t="shared" si="2"/>
        <v>2754555.69</v>
      </c>
      <c r="O16" s="26">
        <f t="shared" si="2"/>
        <v>4760696.51</v>
      </c>
      <c r="P16" s="26">
        <f t="shared" si="2"/>
        <v>2999739.28</v>
      </c>
      <c r="Q16" s="26">
        <f t="shared" si="2"/>
        <v>3593210.31</v>
      </c>
      <c r="R16" s="26">
        <f t="shared" si="2"/>
        <v>5902698.5300000003</v>
      </c>
      <c r="S16" s="26">
        <f t="shared" si="2"/>
        <v>4163680.68</v>
      </c>
      <c r="T16" s="26">
        <f t="shared" si="2"/>
        <v>4759021.16</v>
      </c>
      <c r="U16" s="26">
        <f t="shared" si="2"/>
        <v>3079564.67</v>
      </c>
      <c r="V16" s="26">
        <f t="shared" si="2"/>
        <v>1629294.33</v>
      </c>
      <c r="W16" s="26">
        <f t="shared" si="2"/>
        <v>4295276.8899999997</v>
      </c>
      <c r="X16" s="26">
        <f t="shared" si="2"/>
        <v>7457842.7300000004</v>
      </c>
      <c r="Y16" s="26">
        <f t="shared" si="2"/>
        <v>3334834.14</v>
      </c>
      <c r="Z16" s="26">
        <f t="shared" si="2"/>
        <v>2745760.88</v>
      </c>
      <c r="AA16" s="26">
        <f t="shared" si="2"/>
        <v>3972129.7</v>
      </c>
      <c r="AB16" s="26">
        <f t="shared" si="2"/>
        <v>1661479.69</v>
      </c>
      <c r="AC16" s="26">
        <f t="shared" si="2"/>
        <v>2348268.5</v>
      </c>
      <c r="AD16" s="26">
        <f t="shared" si="2"/>
        <v>5574132.8600000003</v>
      </c>
      <c r="AE16" s="26">
        <f t="shared" si="2"/>
        <v>3112346.35</v>
      </c>
      <c r="AF16" s="26">
        <f t="shared" si="2"/>
        <v>5498210.9299999997</v>
      </c>
      <c r="AH16" s="133"/>
    </row>
    <row r="17" spans="1:36" ht="84" x14ac:dyDescent="0.2">
      <c r="A17" s="9" t="s">
        <v>15</v>
      </c>
      <c r="B17" s="12" t="s">
        <v>133</v>
      </c>
      <c r="C17" s="15" t="s">
        <v>38</v>
      </c>
      <c r="D17" s="33" t="s">
        <v>155</v>
      </c>
      <c r="E17" s="26">
        <v>8437681.5</v>
      </c>
      <c r="F17" s="26">
        <v>790811.53</v>
      </c>
      <c r="G17" s="26">
        <v>1679.14</v>
      </c>
      <c r="H17" s="26">
        <v>12219.72</v>
      </c>
      <c r="I17" s="26">
        <v>40666.11</v>
      </c>
      <c r="J17" s="26">
        <v>96487.78</v>
      </c>
      <c r="K17" s="26">
        <v>5401400.2199999997</v>
      </c>
      <c r="L17" s="26">
        <v>3929909.73</v>
      </c>
      <c r="M17" s="26">
        <v>4789948.4400000004</v>
      </c>
      <c r="N17" s="26">
        <v>2754555.69</v>
      </c>
      <c r="O17" s="26">
        <v>4697906.8099999996</v>
      </c>
      <c r="P17" s="26">
        <v>2999739.28</v>
      </c>
      <c r="Q17" s="26">
        <v>3593210.31</v>
      </c>
      <c r="R17" s="26">
        <v>5902698.5300000003</v>
      </c>
      <c r="S17" s="26">
        <v>4163680.68</v>
      </c>
      <c r="T17" s="26">
        <v>4759021.16</v>
      </c>
      <c r="U17" s="26">
        <v>3079564.67</v>
      </c>
      <c r="V17" s="26">
        <v>1629294.33</v>
      </c>
      <c r="W17" s="26">
        <v>4295276.8899999997</v>
      </c>
      <c r="X17" s="26">
        <v>7457842.7300000004</v>
      </c>
      <c r="Y17" s="26">
        <v>3334834.14</v>
      </c>
      <c r="Z17" s="26">
        <v>2745760.88</v>
      </c>
      <c r="AA17" s="26">
        <v>3972129.7</v>
      </c>
      <c r="AB17" s="26">
        <v>1661479.69</v>
      </c>
      <c r="AC17" s="26">
        <v>2348268.5</v>
      </c>
      <c r="AD17" s="26">
        <v>5574132.8600000003</v>
      </c>
      <c r="AE17" s="26">
        <v>3112346.35</v>
      </c>
      <c r="AF17" s="26">
        <v>5498210.9299999997</v>
      </c>
      <c r="AG17" s="133">
        <f t="shared" ref="AG17" si="3">SUM(E17:AF17)</f>
        <v>97080758.300000012</v>
      </c>
      <c r="AH17" s="136">
        <f>97047875.6-AG17</f>
        <v>-32882.700000017881</v>
      </c>
      <c r="AI17" s="136" t="s">
        <v>1818</v>
      </c>
    </row>
    <row r="18" spans="1:36" ht="98" x14ac:dyDescent="0.2">
      <c r="A18" s="9" t="s">
        <v>16</v>
      </c>
      <c r="B18" s="12" t="s">
        <v>134</v>
      </c>
      <c r="C18" s="15" t="s">
        <v>38</v>
      </c>
      <c r="D18" s="33" t="s">
        <v>156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</row>
    <row r="19" spans="1:36" ht="84" x14ac:dyDescent="0.2">
      <c r="A19" s="9" t="s">
        <v>17</v>
      </c>
      <c r="B19" s="12" t="s">
        <v>135</v>
      </c>
      <c r="C19" s="15" t="s">
        <v>38</v>
      </c>
      <c r="D19" s="33" t="s">
        <v>157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</row>
    <row r="20" spans="1:36" s="120" customFormat="1" ht="84" x14ac:dyDescent="0.2">
      <c r="A20" s="116" t="s">
        <v>18</v>
      </c>
      <c r="B20" s="121" t="s">
        <v>136</v>
      </c>
      <c r="C20" s="117" t="s">
        <v>38</v>
      </c>
      <c r="D20" s="118" t="s">
        <v>158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>
        <v>62789.7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39">
        <f t="shared" ref="AG20" si="4">SUM(E20:AF20)</f>
        <v>62789.7</v>
      </c>
      <c r="AH20" s="140"/>
      <c r="AI20" s="140"/>
      <c r="AJ20" s="140"/>
    </row>
    <row r="21" spans="1:36" ht="84" x14ac:dyDescent="0.2">
      <c r="A21" s="9" t="s">
        <v>19</v>
      </c>
      <c r="B21" s="12" t="s">
        <v>159</v>
      </c>
      <c r="C21" s="15" t="s">
        <v>38</v>
      </c>
      <c r="D21" s="33" t="s">
        <v>160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</row>
    <row r="22" spans="1:36" ht="70" x14ac:dyDescent="0.2">
      <c r="A22" s="9" t="s">
        <v>20</v>
      </c>
      <c r="B22" s="10" t="s">
        <v>47</v>
      </c>
      <c r="C22" s="15" t="s">
        <v>38</v>
      </c>
      <c r="D22" s="33" t="s">
        <v>161</v>
      </c>
      <c r="E22" s="26">
        <f>E16</f>
        <v>8437681.5</v>
      </c>
      <c r="F22" s="26">
        <f t="shared" ref="F22:AF22" si="5">F16</f>
        <v>790811.53</v>
      </c>
      <c r="G22" s="26">
        <f t="shared" si="5"/>
        <v>1679.14</v>
      </c>
      <c r="H22" s="26">
        <f t="shared" si="5"/>
        <v>12219.72</v>
      </c>
      <c r="I22" s="26">
        <f t="shared" si="5"/>
        <v>40666.11</v>
      </c>
      <c r="J22" s="26">
        <f t="shared" si="5"/>
        <v>96487.78</v>
      </c>
      <c r="K22" s="26">
        <f t="shared" si="5"/>
        <v>5401400.2199999997</v>
      </c>
      <c r="L22" s="26">
        <f t="shared" si="5"/>
        <v>3929909.73</v>
      </c>
      <c r="M22" s="26">
        <f t="shared" si="5"/>
        <v>4789948.4400000004</v>
      </c>
      <c r="N22" s="26">
        <f t="shared" si="5"/>
        <v>2754555.69</v>
      </c>
      <c r="O22" s="26">
        <f t="shared" si="5"/>
        <v>4760696.51</v>
      </c>
      <c r="P22" s="26">
        <f t="shared" si="5"/>
        <v>2999739.28</v>
      </c>
      <c r="Q22" s="26">
        <f t="shared" si="5"/>
        <v>3593210.31</v>
      </c>
      <c r="R22" s="26">
        <f t="shared" si="5"/>
        <v>5902698.5300000003</v>
      </c>
      <c r="S22" s="26">
        <f t="shared" si="5"/>
        <v>4163680.68</v>
      </c>
      <c r="T22" s="26">
        <f t="shared" si="5"/>
        <v>4759021.16</v>
      </c>
      <c r="U22" s="26">
        <f t="shared" si="5"/>
        <v>3079564.67</v>
      </c>
      <c r="V22" s="26">
        <f t="shared" si="5"/>
        <v>1629294.33</v>
      </c>
      <c r="W22" s="26">
        <f t="shared" si="5"/>
        <v>4295276.8899999997</v>
      </c>
      <c r="X22" s="26">
        <f t="shared" si="5"/>
        <v>7457842.7300000004</v>
      </c>
      <c r="Y22" s="26">
        <f t="shared" si="5"/>
        <v>3334834.14</v>
      </c>
      <c r="Z22" s="26">
        <f t="shared" si="5"/>
        <v>2745760.88</v>
      </c>
      <c r="AA22" s="26">
        <f t="shared" si="5"/>
        <v>3972129.7</v>
      </c>
      <c r="AB22" s="26">
        <f t="shared" si="5"/>
        <v>1661479.69</v>
      </c>
      <c r="AC22" s="26">
        <f t="shared" si="5"/>
        <v>2348268.5</v>
      </c>
      <c r="AD22" s="26">
        <f t="shared" si="5"/>
        <v>5574132.8600000003</v>
      </c>
      <c r="AE22" s="26">
        <f t="shared" si="5"/>
        <v>3112346.35</v>
      </c>
      <c r="AF22" s="26">
        <f t="shared" si="5"/>
        <v>5498210.9299999997</v>
      </c>
    </row>
    <row r="23" spans="1:36" ht="70" x14ac:dyDescent="0.2">
      <c r="A23" s="9" t="s">
        <v>21</v>
      </c>
      <c r="B23" s="10" t="s">
        <v>48</v>
      </c>
      <c r="C23" s="15" t="s">
        <v>38</v>
      </c>
      <c r="D23" s="33" t="s">
        <v>162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</row>
    <row r="24" spans="1:36" ht="84" x14ac:dyDescent="0.2">
      <c r="A24" s="9" t="s">
        <v>22</v>
      </c>
      <c r="B24" s="10" t="s">
        <v>49</v>
      </c>
      <c r="C24" s="15" t="s">
        <v>38</v>
      </c>
      <c r="D24" s="33" t="s">
        <v>163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</row>
    <row r="25" spans="1:36" s="120" customFormat="1" ht="56" x14ac:dyDescent="0.2">
      <c r="A25" s="116" t="s">
        <v>23</v>
      </c>
      <c r="B25" s="114" t="s">
        <v>50</v>
      </c>
      <c r="C25" s="117" t="s">
        <v>38</v>
      </c>
      <c r="D25" s="118" t="s">
        <v>164</v>
      </c>
      <c r="E25" s="119">
        <f>E11+E12-E17</f>
        <v>963903.94000000134</v>
      </c>
      <c r="F25" s="119">
        <f t="shared" ref="F25:AF25" si="6">F11+F12-F17</f>
        <v>204064.70999999996</v>
      </c>
      <c r="G25" s="119">
        <f t="shared" si="6"/>
        <v>30471.07</v>
      </c>
      <c r="H25" s="119">
        <f t="shared" si="6"/>
        <v>36496.49</v>
      </c>
      <c r="I25" s="119">
        <f t="shared" si="6"/>
        <v>108025.86</v>
      </c>
      <c r="J25" s="119">
        <f>J11+J12-J17</f>
        <v>308012.28000000003</v>
      </c>
      <c r="K25" s="119">
        <f t="shared" si="6"/>
        <v>572229.37000000011</v>
      </c>
      <c r="L25" s="119">
        <f t="shared" si="6"/>
        <v>346611.64999999991</v>
      </c>
      <c r="M25" s="119">
        <f t="shared" si="6"/>
        <v>472715.04999999981</v>
      </c>
      <c r="N25" s="119">
        <f t="shared" si="6"/>
        <v>307679.30000000028</v>
      </c>
      <c r="O25" s="119">
        <f t="shared" si="6"/>
        <v>825648.18000000063</v>
      </c>
      <c r="P25" s="119">
        <f t="shared" si="6"/>
        <v>322867.28000000026</v>
      </c>
      <c r="Q25" s="119">
        <f t="shared" si="6"/>
        <v>508525.64999999991</v>
      </c>
      <c r="R25" s="119">
        <f t="shared" si="6"/>
        <v>623710.24999999907</v>
      </c>
      <c r="S25" s="119">
        <f t="shared" si="6"/>
        <v>805463.81</v>
      </c>
      <c r="T25" s="119">
        <f t="shared" si="6"/>
        <v>797552.95000000019</v>
      </c>
      <c r="U25" s="119">
        <f t="shared" si="6"/>
        <v>565295.81000000006</v>
      </c>
      <c r="V25" s="119">
        <f t="shared" si="6"/>
        <v>327571.44999999995</v>
      </c>
      <c r="W25" s="119">
        <f t="shared" si="6"/>
        <v>639903.83999999985</v>
      </c>
      <c r="X25" s="119">
        <f t="shared" si="6"/>
        <v>708038.48999999929</v>
      </c>
      <c r="Y25" s="119">
        <f t="shared" si="6"/>
        <v>329130.25</v>
      </c>
      <c r="Z25" s="119">
        <f t="shared" si="6"/>
        <v>332579.61000000034</v>
      </c>
      <c r="AA25" s="119">
        <f t="shared" si="6"/>
        <v>390795.30999999959</v>
      </c>
      <c r="AB25" s="119">
        <f t="shared" si="6"/>
        <v>242475.93000000017</v>
      </c>
      <c r="AC25" s="119">
        <f t="shared" si="6"/>
        <v>284423.12000000011</v>
      </c>
      <c r="AD25" s="119">
        <f t="shared" si="6"/>
        <v>543549.73999999929</v>
      </c>
      <c r="AE25" s="119">
        <f t="shared" si="6"/>
        <v>287202.29999999981</v>
      </c>
      <c r="AF25" s="119">
        <f t="shared" si="6"/>
        <v>530558.33999999985</v>
      </c>
      <c r="AG25" s="139">
        <f t="shared" ref="AG25" si="7">SUM(E25:AF25)</f>
        <v>12415502.029999997</v>
      </c>
      <c r="AH25" s="139">
        <f>12393705.34-AG25</f>
        <v>-21796.689999997616</v>
      </c>
      <c r="AI25" s="140" t="s">
        <v>1818</v>
      </c>
      <c r="AJ25" s="140"/>
    </row>
    <row r="26" spans="1:36" ht="43.5" customHeight="1" x14ac:dyDescent="0.2">
      <c r="A26" s="147" t="s">
        <v>137</v>
      </c>
      <c r="B26" s="147"/>
      <c r="C26" s="147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6" s="126" customFormat="1" ht="84" x14ac:dyDescent="0.15">
      <c r="A27" s="122" t="s">
        <v>202</v>
      </c>
      <c r="B27" s="123" t="s">
        <v>39</v>
      </c>
      <c r="C27" s="117" t="s">
        <v>4</v>
      </c>
      <c r="D27" s="118" t="s">
        <v>216</v>
      </c>
      <c r="E27" s="124" t="s">
        <v>353</v>
      </c>
      <c r="F27" s="124" t="s">
        <v>353</v>
      </c>
      <c r="G27" s="124" t="s">
        <v>353</v>
      </c>
      <c r="H27" s="124" t="s">
        <v>353</v>
      </c>
      <c r="I27" s="124" t="s">
        <v>353</v>
      </c>
      <c r="J27" s="124" t="s">
        <v>353</v>
      </c>
      <c r="K27" s="124" t="s">
        <v>353</v>
      </c>
      <c r="L27" s="124" t="s">
        <v>353</v>
      </c>
      <c r="M27" s="124" t="s">
        <v>353</v>
      </c>
      <c r="N27" s="124" t="s">
        <v>353</v>
      </c>
      <c r="O27" s="124" t="s">
        <v>353</v>
      </c>
      <c r="P27" s="124" t="s">
        <v>353</v>
      </c>
      <c r="Q27" s="124" t="s">
        <v>353</v>
      </c>
      <c r="R27" s="124" t="s">
        <v>353</v>
      </c>
      <c r="S27" s="124" t="s">
        <v>353</v>
      </c>
      <c r="T27" s="124" t="s">
        <v>353</v>
      </c>
      <c r="U27" s="124" t="s">
        <v>353</v>
      </c>
      <c r="V27" s="124" t="s">
        <v>353</v>
      </c>
      <c r="W27" s="124" t="s">
        <v>353</v>
      </c>
      <c r="X27" s="124" t="s">
        <v>353</v>
      </c>
      <c r="Y27" s="124" t="s">
        <v>353</v>
      </c>
      <c r="Z27" s="124" t="s">
        <v>353</v>
      </c>
      <c r="AA27" s="124" t="s">
        <v>353</v>
      </c>
      <c r="AB27" s="124" t="s">
        <v>353</v>
      </c>
      <c r="AC27" s="124" t="s">
        <v>353</v>
      </c>
      <c r="AD27" s="124" t="s">
        <v>353</v>
      </c>
      <c r="AE27" s="124" t="s">
        <v>353</v>
      </c>
      <c r="AF27" s="124" t="s">
        <v>353</v>
      </c>
      <c r="AG27" s="141"/>
      <c r="AH27" s="142"/>
      <c r="AI27" s="142"/>
      <c r="AJ27" s="142"/>
    </row>
    <row r="28" spans="1:36" s="64" customFormat="1" ht="28" x14ac:dyDescent="0.15">
      <c r="A28" s="9" t="s">
        <v>203</v>
      </c>
      <c r="B28" s="15" t="s">
        <v>51</v>
      </c>
      <c r="C28" s="15" t="s">
        <v>38</v>
      </c>
      <c r="D28" s="34" t="s">
        <v>217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143">
        <f t="shared" ref="AG28" si="8">SUM(E28:AF28)</f>
        <v>0</v>
      </c>
      <c r="AH28" s="144"/>
      <c r="AI28" s="144"/>
      <c r="AJ28" s="144"/>
    </row>
    <row r="29" spans="1:36" s="1" customFormat="1" ht="126" x14ac:dyDescent="0.15">
      <c r="A29" s="13" t="s">
        <v>165</v>
      </c>
      <c r="B29" s="11" t="s">
        <v>52</v>
      </c>
      <c r="C29" s="15" t="s">
        <v>4</v>
      </c>
      <c r="D29" s="33" t="s">
        <v>218</v>
      </c>
      <c r="E29" s="9" t="s">
        <v>354</v>
      </c>
      <c r="F29" s="9" t="s">
        <v>354</v>
      </c>
      <c r="G29" s="9" t="s">
        <v>354</v>
      </c>
      <c r="H29" s="9" t="s">
        <v>354</v>
      </c>
      <c r="I29" s="9" t="s">
        <v>354</v>
      </c>
      <c r="J29" s="9" t="s">
        <v>354</v>
      </c>
      <c r="K29" s="9" t="s">
        <v>354</v>
      </c>
      <c r="L29" s="9" t="s">
        <v>354</v>
      </c>
      <c r="M29" s="9" t="s">
        <v>354</v>
      </c>
      <c r="N29" s="9" t="s">
        <v>354</v>
      </c>
      <c r="O29" s="9" t="s">
        <v>354</v>
      </c>
      <c r="P29" s="9" t="s">
        <v>354</v>
      </c>
      <c r="Q29" s="9" t="s">
        <v>354</v>
      </c>
      <c r="R29" s="9" t="s">
        <v>354</v>
      </c>
      <c r="S29" s="9" t="s">
        <v>354</v>
      </c>
      <c r="T29" s="9" t="s">
        <v>354</v>
      </c>
      <c r="U29" s="9" t="s">
        <v>354</v>
      </c>
      <c r="V29" s="9" t="s">
        <v>354</v>
      </c>
      <c r="W29" s="9" t="s">
        <v>354</v>
      </c>
      <c r="X29" s="9" t="s">
        <v>354</v>
      </c>
      <c r="Y29" s="9" t="s">
        <v>354</v>
      </c>
      <c r="Z29" s="9" t="s">
        <v>354</v>
      </c>
      <c r="AA29" s="9" t="s">
        <v>354</v>
      </c>
      <c r="AB29" s="9" t="s">
        <v>354</v>
      </c>
      <c r="AC29" s="9" t="s">
        <v>354</v>
      </c>
      <c r="AD29" s="9" t="s">
        <v>354</v>
      </c>
      <c r="AE29" s="9" t="s">
        <v>354</v>
      </c>
      <c r="AF29" s="9" t="s">
        <v>354</v>
      </c>
      <c r="AG29" s="145"/>
      <c r="AH29" s="146"/>
      <c r="AI29" s="146"/>
      <c r="AJ29" s="146"/>
    </row>
    <row r="30" spans="1:36" s="1" customFormat="1" ht="28" x14ac:dyDescent="0.15">
      <c r="A30" s="18" t="s">
        <v>166</v>
      </c>
      <c r="B30" s="16" t="s">
        <v>53</v>
      </c>
      <c r="C30" s="15" t="s">
        <v>4</v>
      </c>
      <c r="D30" s="33" t="s">
        <v>201</v>
      </c>
      <c r="E30" s="9" t="s">
        <v>355</v>
      </c>
      <c r="F30" s="9" t="s">
        <v>355</v>
      </c>
      <c r="G30" s="9" t="s">
        <v>355</v>
      </c>
      <c r="H30" s="9" t="s">
        <v>355</v>
      </c>
      <c r="I30" s="9" t="s">
        <v>355</v>
      </c>
      <c r="J30" s="9" t="s">
        <v>355</v>
      </c>
      <c r="K30" s="9" t="s">
        <v>355</v>
      </c>
      <c r="L30" s="9" t="s">
        <v>355</v>
      </c>
      <c r="M30" s="9" t="s">
        <v>355</v>
      </c>
      <c r="N30" s="9" t="s">
        <v>355</v>
      </c>
      <c r="O30" s="9" t="s">
        <v>355</v>
      </c>
      <c r="P30" s="9" t="s">
        <v>355</v>
      </c>
      <c r="Q30" s="9" t="s">
        <v>355</v>
      </c>
      <c r="R30" s="9" t="s">
        <v>355</v>
      </c>
      <c r="S30" s="9" t="s">
        <v>355</v>
      </c>
      <c r="T30" s="9" t="s">
        <v>355</v>
      </c>
      <c r="U30" s="9" t="s">
        <v>355</v>
      </c>
      <c r="V30" s="9" t="s">
        <v>355</v>
      </c>
      <c r="W30" s="9" t="s">
        <v>355</v>
      </c>
      <c r="X30" s="9" t="s">
        <v>355</v>
      </c>
      <c r="Y30" s="9" t="s">
        <v>355</v>
      </c>
      <c r="Z30" s="9" t="s">
        <v>355</v>
      </c>
      <c r="AA30" s="9" t="s">
        <v>355</v>
      </c>
      <c r="AB30" s="9" t="s">
        <v>355</v>
      </c>
      <c r="AC30" s="9" t="s">
        <v>355</v>
      </c>
      <c r="AD30" s="9" t="s">
        <v>355</v>
      </c>
      <c r="AE30" s="9" t="s">
        <v>355</v>
      </c>
      <c r="AF30" s="9" t="s">
        <v>355</v>
      </c>
      <c r="AG30" s="145"/>
      <c r="AH30" s="146"/>
      <c r="AI30" s="146"/>
      <c r="AJ30" s="146"/>
    </row>
    <row r="31" spans="1:36" s="1" customFormat="1" ht="14" x14ac:dyDescent="0.15">
      <c r="A31" s="9" t="s">
        <v>167</v>
      </c>
      <c r="B31" s="16" t="s">
        <v>2</v>
      </c>
      <c r="C31" s="15" t="s">
        <v>4</v>
      </c>
      <c r="D31" s="33" t="s">
        <v>201</v>
      </c>
      <c r="E31" s="17" t="s">
        <v>356</v>
      </c>
      <c r="F31" s="17" t="s">
        <v>356</v>
      </c>
      <c r="G31" s="17" t="s">
        <v>356</v>
      </c>
      <c r="H31" s="17" t="s">
        <v>356</v>
      </c>
      <c r="I31" s="17" t="s">
        <v>356</v>
      </c>
      <c r="J31" s="17" t="s">
        <v>356</v>
      </c>
      <c r="K31" s="17" t="s">
        <v>356</v>
      </c>
      <c r="L31" s="17" t="s">
        <v>356</v>
      </c>
      <c r="M31" s="17" t="s">
        <v>356</v>
      </c>
      <c r="N31" s="17" t="s">
        <v>356</v>
      </c>
      <c r="O31" s="17" t="s">
        <v>356</v>
      </c>
      <c r="P31" s="17" t="s">
        <v>356</v>
      </c>
      <c r="Q31" s="17" t="s">
        <v>356</v>
      </c>
      <c r="R31" s="17" t="s">
        <v>356</v>
      </c>
      <c r="S31" s="17" t="s">
        <v>356</v>
      </c>
      <c r="T31" s="17" t="s">
        <v>356</v>
      </c>
      <c r="U31" s="17" t="s">
        <v>356</v>
      </c>
      <c r="V31" s="17" t="s">
        <v>356</v>
      </c>
      <c r="W31" s="17" t="s">
        <v>356</v>
      </c>
      <c r="X31" s="17" t="s">
        <v>356</v>
      </c>
      <c r="Y31" s="17" t="s">
        <v>356</v>
      </c>
      <c r="Z31" s="17" t="s">
        <v>356</v>
      </c>
      <c r="AA31" s="17" t="s">
        <v>356</v>
      </c>
      <c r="AB31" s="17" t="s">
        <v>356</v>
      </c>
      <c r="AC31" s="17" t="s">
        <v>356</v>
      </c>
      <c r="AD31" s="17" t="s">
        <v>356</v>
      </c>
      <c r="AE31" s="17" t="s">
        <v>356</v>
      </c>
      <c r="AF31" s="17" t="s">
        <v>356</v>
      </c>
      <c r="AG31" s="145"/>
      <c r="AH31" s="146"/>
      <c r="AI31" s="146"/>
      <c r="AJ31" s="146"/>
    </row>
    <row r="32" spans="1:36" s="64" customFormat="1" ht="14" x14ac:dyDescent="0.15">
      <c r="A32" s="9" t="s">
        <v>168</v>
      </c>
      <c r="B32" s="15" t="s">
        <v>54</v>
      </c>
      <c r="C32" s="15" t="s">
        <v>38</v>
      </c>
      <c r="D32" s="34" t="s">
        <v>201</v>
      </c>
      <c r="E32" s="31">
        <f>E28/$E$2</f>
        <v>0</v>
      </c>
      <c r="F32" s="31">
        <f t="shared" ref="F32:AF32" si="9">F28/$E$2</f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9"/>
        <v>0</v>
      </c>
      <c r="P32" s="31">
        <f t="shared" si="9"/>
        <v>0</v>
      </c>
      <c r="Q32" s="31">
        <f t="shared" si="9"/>
        <v>0</v>
      </c>
      <c r="R32" s="31">
        <f t="shared" si="9"/>
        <v>0</v>
      </c>
      <c r="S32" s="31">
        <f t="shared" si="9"/>
        <v>0</v>
      </c>
      <c r="T32" s="31">
        <f t="shared" si="9"/>
        <v>0</v>
      </c>
      <c r="U32" s="31">
        <f t="shared" si="9"/>
        <v>0</v>
      </c>
      <c r="V32" s="31">
        <f t="shared" si="9"/>
        <v>0</v>
      </c>
      <c r="W32" s="31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9"/>
        <v>0</v>
      </c>
      <c r="AB32" s="31">
        <f t="shared" si="9"/>
        <v>0</v>
      </c>
      <c r="AC32" s="31">
        <f t="shared" si="9"/>
        <v>0</v>
      </c>
      <c r="AD32" s="31">
        <f t="shared" si="9"/>
        <v>0</v>
      </c>
      <c r="AE32" s="31">
        <f t="shared" si="9"/>
        <v>0</v>
      </c>
      <c r="AF32" s="31">
        <f t="shared" si="9"/>
        <v>0</v>
      </c>
      <c r="AG32" s="143"/>
      <c r="AH32" s="144"/>
      <c r="AI32" s="144"/>
      <c r="AJ32" s="144"/>
    </row>
    <row r="33" spans="1:36" s="126" customFormat="1" ht="84" x14ac:dyDescent="0.15">
      <c r="A33" s="122" t="s">
        <v>202</v>
      </c>
      <c r="B33" s="123" t="s">
        <v>39</v>
      </c>
      <c r="C33" s="117" t="s">
        <v>4</v>
      </c>
      <c r="D33" s="118" t="s">
        <v>216</v>
      </c>
      <c r="E33" s="125" t="s">
        <v>357</v>
      </c>
      <c r="F33" s="125" t="s">
        <v>357</v>
      </c>
      <c r="G33" s="125" t="s">
        <v>357</v>
      </c>
      <c r="H33" s="125" t="s">
        <v>357</v>
      </c>
      <c r="I33" s="125" t="s">
        <v>357</v>
      </c>
      <c r="J33" s="125" t="s">
        <v>357</v>
      </c>
      <c r="K33" s="125" t="s">
        <v>357</v>
      </c>
      <c r="L33" s="125" t="s">
        <v>357</v>
      </c>
      <c r="M33" s="125" t="s">
        <v>357</v>
      </c>
      <c r="N33" s="125" t="s">
        <v>357</v>
      </c>
      <c r="O33" s="125" t="s">
        <v>357</v>
      </c>
      <c r="P33" s="125" t="s">
        <v>357</v>
      </c>
      <c r="Q33" s="125" t="s">
        <v>357</v>
      </c>
      <c r="R33" s="125" t="s">
        <v>357</v>
      </c>
      <c r="S33" s="125" t="s">
        <v>357</v>
      </c>
      <c r="T33" s="125" t="s">
        <v>357</v>
      </c>
      <c r="U33" s="125" t="s">
        <v>357</v>
      </c>
      <c r="V33" s="125" t="s">
        <v>357</v>
      </c>
      <c r="W33" s="125" t="s">
        <v>357</v>
      </c>
      <c r="X33" s="125" t="s">
        <v>357</v>
      </c>
      <c r="Y33" s="125" t="s">
        <v>357</v>
      </c>
      <c r="Z33" s="125" t="s">
        <v>357</v>
      </c>
      <c r="AA33" s="125" t="s">
        <v>357</v>
      </c>
      <c r="AB33" s="125" t="s">
        <v>357</v>
      </c>
      <c r="AC33" s="125" t="s">
        <v>357</v>
      </c>
      <c r="AD33" s="125" t="s">
        <v>357</v>
      </c>
      <c r="AE33" s="125" t="s">
        <v>357</v>
      </c>
      <c r="AF33" s="125" t="s">
        <v>357</v>
      </c>
      <c r="AG33" s="141"/>
      <c r="AH33" s="142"/>
      <c r="AI33" s="142"/>
      <c r="AJ33" s="142"/>
    </row>
    <row r="34" spans="1:36" s="1" customFormat="1" ht="28" x14ac:dyDescent="0.15">
      <c r="A34" s="9" t="s">
        <v>203</v>
      </c>
      <c r="B34" s="16" t="s">
        <v>51</v>
      </c>
      <c r="C34" s="15" t="s">
        <v>38</v>
      </c>
      <c r="D34" s="33" t="s">
        <v>217</v>
      </c>
      <c r="E34" s="31">
        <f>413391+873.67+3057.84</f>
        <v>417322.51</v>
      </c>
      <c r="F34" s="31">
        <f>20311+189.08+661.76</f>
        <v>21161.84</v>
      </c>
      <c r="G34" s="31">
        <f>991+0</f>
        <v>991</v>
      </c>
      <c r="H34" s="31">
        <v>1003</v>
      </c>
      <c r="I34" s="31">
        <v>1085</v>
      </c>
      <c r="J34" s="31">
        <v>1329</v>
      </c>
      <c r="K34" s="31">
        <f>241754+506.16+1771.57</f>
        <v>244031.73</v>
      </c>
      <c r="L34" s="31">
        <f>20243+356.57+1247.98</f>
        <v>21847.55</v>
      </c>
      <c r="M34" s="31">
        <f>19087+448.34+1569.17</f>
        <v>21104.510000000002</v>
      </c>
      <c r="N34" s="31">
        <f>32528+942.14+269.18</f>
        <v>33739.32</v>
      </c>
      <c r="O34" s="31">
        <f>24577+503.93+1763.75</f>
        <v>26844.68</v>
      </c>
      <c r="P34" s="31">
        <f>9586+296.67+1038.34</f>
        <v>10921.01</v>
      </c>
      <c r="Q34" s="31">
        <f>9784+340.6+1192.11</f>
        <v>11316.710000000001</v>
      </c>
      <c r="R34" s="31">
        <f>74181+576.99+2019.46</f>
        <v>76777.450000000012</v>
      </c>
      <c r="S34" s="31">
        <f>18565+561.3+1964.55</f>
        <v>21090.85</v>
      </c>
      <c r="T34" s="31">
        <f>17970+525.36+1838.77</f>
        <v>20334.13</v>
      </c>
      <c r="U34" s="31">
        <f>14917+429.39+1502.86</f>
        <v>16849.25</v>
      </c>
      <c r="V34" s="31">
        <f>13681+803.97+229.7</f>
        <v>14714.67</v>
      </c>
      <c r="W34" s="31">
        <f>37440+373.84+1308.45</f>
        <v>39122.289999999994</v>
      </c>
      <c r="X34" s="31">
        <f>40936+698.97+2446.4</f>
        <v>44081.37</v>
      </c>
      <c r="Y34" s="31">
        <f>65714+344.9+1207.17</f>
        <v>67266.069999999992</v>
      </c>
      <c r="Z34" s="31">
        <f>10184+297.23+1040.3</f>
        <v>11521.529999999999</v>
      </c>
      <c r="AA34" s="31">
        <f>123757+396.4+1387.39</f>
        <v>125540.79</v>
      </c>
      <c r="AB34" s="31">
        <f>13151+196.87+689.04</f>
        <v>14036.91</v>
      </c>
      <c r="AC34" s="31">
        <f>11841+225.14+787.99</f>
        <v>12854.13</v>
      </c>
      <c r="AD34" s="31">
        <f>16831+537.79+1882.26</f>
        <v>19251.05</v>
      </c>
      <c r="AE34" s="31">
        <f>14962+297.62+1041.66</f>
        <v>16301.28</v>
      </c>
      <c r="AF34" s="31">
        <f>14238+524.3+1835.07</f>
        <v>16597.37</v>
      </c>
      <c r="AG34" s="145">
        <f t="shared" ref="AG34" si="10">SUM(E34:AF34)</f>
        <v>1329037.0000000002</v>
      </c>
      <c r="AH34" s="146" t="s">
        <v>1818</v>
      </c>
      <c r="AI34" s="146"/>
      <c r="AJ34" s="146"/>
    </row>
    <row r="35" spans="1:36" s="1" customFormat="1" ht="140" x14ac:dyDescent="0.15">
      <c r="A35" s="19" t="s">
        <v>204</v>
      </c>
      <c r="B35" s="11" t="s">
        <v>52</v>
      </c>
      <c r="C35" s="15" t="s">
        <v>4</v>
      </c>
      <c r="D35" s="33" t="s">
        <v>218</v>
      </c>
      <c r="E35" s="9" t="s">
        <v>358</v>
      </c>
      <c r="F35" s="9" t="s">
        <v>358</v>
      </c>
      <c r="G35" s="9" t="s">
        <v>358</v>
      </c>
      <c r="H35" s="9" t="s">
        <v>358</v>
      </c>
      <c r="I35" s="9" t="s">
        <v>358</v>
      </c>
      <c r="J35" s="9" t="s">
        <v>358</v>
      </c>
      <c r="K35" s="9" t="s">
        <v>358</v>
      </c>
      <c r="L35" s="9" t="s">
        <v>358</v>
      </c>
      <c r="M35" s="9" t="s">
        <v>358</v>
      </c>
      <c r="N35" s="9" t="s">
        <v>358</v>
      </c>
      <c r="O35" s="9" t="s">
        <v>358</v>
      </c>
      <c r="P35" s="9" t="s">
        <v>358</v>
      </c>
      <c r="Q35" s="9" t="s">
        <v>358</v>
      </c>
      <c r="R35" s="9" t="s">
        <v>358</v>
      </c>
      <c r="S35" s="9" t="s">
        <v>358</v>
      </c>
      <c r="T35" s="9" t="s">
        <v>358</v>
      </c>
      <c r="U35" s="9" t="s">
        <v>358</v>
      </c>
      <c r="V35" s="9" t="s">
        <v>358</v>
      </c>
      <c r="W35" s="9" t="s">
        <v>358</v>
      </c>
      <c r="X35" s="9" t="s">
        <v>358</v>
      </c>
      <c r="Y35" s="9" t="s">
        <v>358</v>
      </c>
      <c r="Z35" s="9" t="s">
        <v>358</v>
      </c>
      <c r="AA35" s="9" t="s">
        <v>358</v>
      </c>
      <c r="AB35" s="9" t="s">
        <v>358</v>
      </c>
      <c r="AC35" s="9" t="s">
        <v>358</v>
      </c>
      <c r="AD35" s="9" t="s">
        <v>358</v>
      </c>
      <c r="AE35" s="9" t="s">
        <v>358</v>
      </c>
      <c r="AF35" s="9" t="s">
        <v>358</v>
      </c>
      <c r="AG35" s="145"/>
      <c r="AH35" s="146"/>
      <c r="AI35" s="146"/>
      <c r="AJ35" s="146"/>
    </row>
    <row r="36" spans="1:36" s="1" customFormat="1" ht="28" x14ac:dyDescent="0.15">
      <c r="A36" s="15" t="s">
        <v>205</v>
      </c>
      <c r="B36" s="16" t="s">
        <v>53</v>
      </c>
      <c r="C36" s="15" t="s">
        <v>4</v>
      </c>
      <c r="D36" s="33" t="s">
        <v>201</v>
      </c>
      <c r="E36" s="9" t="s">
        <v>355</v>
      </c>
      <c r="F36" s="9" t="s">
        <v>355</v>
      </c>
      <c r="G36" s="9" t="s">
        <v>355</v>
      </c>
      <c r="H36" s="9" t="s">
        <v>355</v>
      </c>
      <c r="I36" s="9" t="s">
        <v>355</v>
      </c>
      <c r="J36" s="9" t="s">
        <v>355</v>
      </c>
      <c r="K36" s="9" t="s">
        <v>355</v>
      </c>
      <c r="L36" s="9" t="s">
        <v>355</v>
      </c>
      <c r="M36" s="9" t="s">
        <v>355</v>
      </c>
      <c r="N36" s="9" t="s">
        <v>355</v>
      </c>
      <c r="O36" s="9" t="s">
        <v>355</v>
      </c>
      <c r="P36" s="9" t="s">
        <v>355</v>
      </c>
      <c r="Q36" s="9" t="s">
        <v>355</v>
      </c>
      <c r="R36" s="9" t="s">
        <v>355</v>
      </c>
      <c r="S36" s="9" t="s">
        <v>355</v>
      </c>
      <c r="T36" s="9" t="s">
        <v>355</v>
      </c>
      <c r="U36" s="9" t="s">
        <v>355</v>
      </c>
      <c r="V36" s="9" t="s">
        <v>355</v>
      </c>
      <c r="W36" s="9" t="s">
        <v>355</v>
      </c>
      <c r="X36" s="9" t="s">
        <v>355</v>
      </c>
      <c r="Y36" s="9" t="s">
        <v>355</v>
      </c>
      <c r="Z36" s="9" t="s">
        <v>355</v>
      </c>
      <c r="AA36" s="9" t="s">
        <v>355</v>
      </c>
      <c r="AB36" s="9" t="s">
        <v>355</v>
      </c>
      <c r="AC36" s="9" t="s">
        <v>355</v>
      </c>
      <c r="AD36" s="9" t="s">
        <v>355</v>
      </c>
      <c r="AE36" s="9" t="s">
        <v>355</v>
      </c>
      <c r="AF36" s="9" t="s">
        <v>355</v>
      </c>
      <c r="AG36" s="145"/>
      <c r="AH36" s="146"/>
      <c r="AI36" s="146"/>
      <c r="AJ36" s="146"/>
    </row>
    <row r="37" spans="1:36" s="1" customFormat="1" ht="14" x14ac:dyDescent="0.15">
      <c r="A37" s="15" t="s">
        <v>206</v>
      </c>
      <c r="B37" s="16" t="s">
        <v>2</v>
      </c>
      <c r="C37" s="15" t="s">
        <v>4</v>
      </c>
      <c r="D37" s="33" t="s">
        <v>201</v>
      </c>
      <c r="E37" s="17" t="s">
        <v>356</v>
      </c>
      <c r="F37" s="17" t="s">
        <v>356</v>
      </c>
      <c r="G37" s="17" t="s">
        <v>356</v>
      </c>
      <c r="H37" s="17" t="s">
        <v>356</v>
      </c>
      <c r="I37" s="17" t="s">
        <v>356</v>
      </c>
      <c r="J37" s="17" t="s">
        <v>356</v>
      </c>
      <c r="K37" s="17" t="s">
        <v>356</v>
      </c>
      <c r="L37" s="17" t="s">
        <v>356</v>
      </c>
      <c r="M37" s="17" t="s">
        <v>356</v>
      </c>
      <c r="N37" s="17" t="s">
        <v>356</v>
      </c>
      <c r="O37" s="17" t="s">
        <v>356</v>
      </c>
      <c r="P37" s="17" t="s">
        <v>356</v>
      </c>
      <c r="Q37" s="17" t="s">
        <v>356</v>
      </c>
      <c r="R37" s="17" t="s">
        <v>356</v>
      </c>
      <c r="S37" s="17" t="s">
        <v>356</v>
      </c>
      <c r="T37" s="17" t="s">
        <v>356</v>
      </c>
      <c r="U37" s="17" t="s">
        <v>356</v>
      </c>
      <c r="V37" s="17" t="s">
        <v>356</v>
      </c>
      <c r="W37" s="17" t="s">
        <v>356</v>
      </c>
      <c r="X37" s="17" t="s">
        <v>356</v>
      </c>
      <c r="Y37" s="17" t="s">
        <v>356</v>
      </c>
      <c r="Z37" s="17" t="s">
        <v>356</v>
      </c>
      <c r="AA37" s="17" t="s">
        <v>356</v>
      </c>
      <c r="AB37" s="17" t="s">
        <v>356</v>
      </c>
      <c r="AC37" s="17" t="s">
        <v>356</v>
      </c>
      <c r="AD37" s="17" t="s">
        <v>356</v>
      </c>
      <c r="AE37" s="17" t="s">
        <v>356</v>
      </c>
      <c r="AF37" s="17" t="s">
        <v>356</v>
      </c>
      <c r="AG37" s="145"/>
      <c r="AH37" s="146"/>
      <c r="AI37" s="146"/>
      <c r="AJ37" s="146"/>
    </row>
    <row r="38" spans="1:36" s="1" customFormat="1" ht="14" x14ac:dyDescent="0.15">
      <c r="A38" s="15" t="s">
        <v>207</v>
      </c>
      <c r="B38" s="16" t="s">
        <v>54</v>
      </c>
      <c r="C38" s="15" t="s">
        <v>38</v>
      </c>
      <c r="D38" s="33" t="s">
        <v>201</v>
      </c>
      <c r="E38" s="31">
        <f>E34/$E$2</f>
        <v>14.565315617168904</v>
      </c>
      <c r="F38" s="31">
        <f t="shared" ref="F38:AF38" si="11">F34/$E$2</f>
        <v>0.73858675545689978</v>
      </c>
      <c r="G38" s="31">
        <f t="shared" si="11"/>
        <v>3.4587704786435754E-2</v>
      </c>
      <c r="H38" s="31">
        <f t="shared" si="11"/>
        <v>3.5006526640560108E-2</v>
      </c>
      <c r="I38" s="31">
        <f t="shared" si="11"/>
        <v>3.7868475977076488E-2</v>
      </c>
      <c r="J38" s="31">
        <f t="shared" si="11"/>
        <v>4.6384520344271568E-2</v>
      </c>
      <c r="K38" s="31">
        <f t="shared" si="11"/>
        <v>8.5171518019810275</v>
      </c>
      <c r="L38" s="31">
        <f t="shared" si="11"/>
        <v>0.76251928325620033</v>
      </c>
      <c r="M38" s="31">
        <f t="shared" si="11"/>
        <v>0.73658583404882072</v>
      </c>
      <c r="N38" s="31">
        <f t="shared" si="11"/>
        <v>1.1775637132745587</v>
      </c>
      <c r="O38" s="31">
        <f t="shared" si="11"/>
        <v>0.9369282209145674</v>
      </c>
      <c r="P38" s="31">
        <f t="shared" si="11"/>
        <v>0.38116313809254571</v>
      </c>
      <c r="Q38" s="31">
        <f t="shared" si="11"/>
        <v>0.3949737887322961</v>
      </c>
      <c r="R38" s="31">
        <f t="shared" si="11"/>
        <v>2.6796728303282871</v>
      </c>
      <c r="S38" s="31">
        <f t="shared" si="11"/>
        <v>0.73610907517154245</v>
      </c>
      <c r="T38" s="31">
        <f t="shared" si="11"/>
        <v>0.70969816905046113</v>
      </c>
      <c r="U38" s="31">
        <f t="shared" si="11"/>
        <v>0.58806951046705613</v>
      </c>
      <c r="V38" s="31">
        <f t="shared" si="11"/>
        <v>0.51356878101899361</v>
      </c>
      <c r="W38" s="31">
        <f t="shared" si="11"/>
        <v>1.3654391696158703</v>
      </c>
      <c r="X38" s="31">
        <f t="shared" si="11"/>
        <v>1.5385200929784517</v>
      </c>
      <c r="Y38" s="31">
        <f t="shared" si="11"/>
        <v>2.3477083464215163</v>
      </c>
      <c r="Z38" s="31">
        <f t="shared" si="11"/>
        <v>0.40212237974577508</v>
      </c>
      <c r="AA38" s="31">
        <f t="shared" si="11"/>
        <v>4.3816022030029522</v>
      </c>
      <c r="AB38" s="31">
        <f t="shared" si="11"/>
        <v>0.48991372269805039</v>
      </c>
      <c r="AC38" s="31">
        <f t="shared" si="11"/>
        <v>0.44863254664628399</v>
      </c>
      <c r="AD38" s="31">
        <f t="shared" si="11"/>
        <v>0.67189670457004447</v>
      </c>
      <c r="AE38" s="31">
        <f t="shared" si="11"/>
        <v>0.56894435951667965</v>
      </c>
      <c r="AF38" s="31">
        <f t="shared" si="11"/>
        <v>0.57927843974898607</v>
      </c>
      <c r="AG38" s="145"/>
      <c r="AH38" s="146"/>
      <c r="AI38" s="146"/>
      <c r="AJ38" s="146"/>
    </row>
    <row r="39" spans="1:36" s="126" customFormat="1" ht="42" x14ac:dyDescent="0.15">
      <c r="A39" s="122" t="s">
        <v>202</v>
      </c>
      <c r="B39" s="123" t="s">
        <v>39</v>
      </c>
      <c r="C39" s="117" t="s">
        <v>4</v>
      </c>
      <c r="D39" s="118" t="s">
        <v>216</v>
      </c>
      <c r="E39" s="125" t="s">
        <v>359</v>
      </c>
      <c r="F39" s="125" t="s">
        <v>359</v>
      </c>
      <c r="G39" s="125" t="s">
        <v>359</v>
      </c>
      <c r="H39" s="125" t="s">
        <v>359</v>
      </c>
      <c r="I39" s="125" t="s">
        <v>359</v>
      </c>
      <c r="J39" s="125" t="s">
        <v>359</v>
      </c>
      <c r="K39" s="125" t="s">
        <v>359</v>
      </c>
      <c r="L39" s="125" t="s">
        <v>359</v>
      </c>
      <c r="M39" s="125" t="s">
        <v>359</v>
      </c>
      <c r="N39" s="125" t="s">
        <v>359</v>
      </c>
      <c r="O39" s="125" t="s">
        <v>359</v>
      </c>
      <c r="P39" s="125" t="s">
        <v>359</v>
      </c>
      <c r="Q39" s="125" t="s">
        <v>359</v>
      </c>
      <c r="R39" s="125" t="s">
        <v>359</v>
      </c>
      <c r="S39" s="125" t="s">
        <v>359</v>
      </c>
      <c r="T39" s="125" t="s">
        <v>359</v>
      </c>
      <c r="U39" s="125" t="s">
        <v>359</v>
      </c>
      <c r="V39" s="125" t="s">
        <v>359</v>
      </c>
      <c r="W39" s="125" t="s">
        <v>359</v>
      </c>
      <c r="X39" s="125" t="s">
        <v>359</v>
      </c>
      <c r="Y39" s="125" t="s">
        <v>359</v>
      </c>
      <c r="Z39" s="125" t="s">
        <v>359</v>
      </c>
      <c r="AA39" s="125" t="s">
        <v>359</v>
      </c>
      <c r="AB39" s="125" t="s">
        <v>359</v>
      </c>
      <c r="AC39" s="125" t="s">
        <v>359</v>
      </c>
      <c r="AD39" s="125" t="s">
        <v>359</v>
      </c>
      <c r="AE39" s="125" t="s">
        <v>359</v>
      </c>
      <c r="AF39" s="125" t="s">
        <v>359</v>
      </c>
      <c r="AG39" s="141"/>
      <c r="AH39" s="142"/>
      <c r="AI39" s="142"/>
      <c r="AJ39" s="142"/>
    </row>
    <row r="40" spans="1:36" s="1" customFormat="1" ht="28" x14ac:dyDescent="0.15">
      <c r="A40" s="9" t="s">
        <v>203</v>
      </c>
      <c r="B40" s="16" t="s">
        <v>51</v>
      </c>
      <c r="C40" s="15" t="s">
        <v>38</v>
      </c>
      <c r="D40" s="33" t="s">
        <v>217</v>
      </c>
      <c r="E40" s="31">
        <f>52500+249879+3775.49+1043410.39</f>
        <v>1349564.88</v>
      </c>
      <c r="F40" s="31">
        <f>221165.2+817.07</f>
        <v>221982.27000000002</v>
      </c>
      <c r="G40" s="31">
        <f>97.03</f>
        <v>97.03</v>
      </c>
      <c r="H40" s="31">
        <f>126.09</f>
        <v>126.09</v>
      </c>
      <c r="I40" s="31">
        <f>96.48</f>
        <v>96.48</v>
      </c>
      <c r="J40" s="31">
        <f>271.46</f>
        <v>271.45999999999998</v>
      </c>
      <c r="K40" s="31">
        <f>2187.34+557559.36+28000</f>
        <v>587746.69999999995</v>
      </c>
      <c r="L40" s="31">
        <f>28000+1540.86+557559.36</f>
        <v>587100.22</v>
      </c>
      <c r="M40" s="31">
        <f>696949.2+1937.44+35000</f>
        <v>733886.6399999999</v>
      </c>
      <c r="N40" s="31">
        <f>21000+1163.25+418169.52</f>
        <v>440332.77</v>
      </c>
      <c r="O40" s="31">
        <f>507379.01+2177.68+28000</f>
        <v>537556.68999999994</v>
      </c>
      <c r="P40" s="31">
        <f>1282.03+418169.52+21000</f>
        <v>440451.55000000005</v>
      </c>
      <c r="Q40" s="31">
        <f>1471.88+418169.52+21000</f>
        <v>440641.4</v>
      </c>
      <c r="R40" s="31">
        <f>35000+2493.41+696949.2</f>
        <v>734442.61</v>
      </c>
      <c r="S40" s="31">
        <f>599763.49+2425.62</f>
        <v>602189.11</v>
      </c>
      <c r="T40" s="31">
        <f>2270.32+572892.26</f>
        <v>575162.57999999996</v>
      </c>
      <c r="U40" s="31">
        <f>498705.87+1855.56</f>
        <v>500561.43</v>
      </c>
      <c r="V40" s="31">
        <f>992.64+249352.93</f>
        <v>250345.57</v>
      </c>
      <c r="W40" s="31">
        <f>644600.58+1615.53+35000</f>
        <v>681216.11</v>
      </c>
      <c r="X40" s="31">
        <f>42000+42000+3020.54+836339.04</f>
        <v>923359.58000000007</v>
      </c>
      <c r="Y40" s="31">
        <f>1490.48+21000+418169.52</f>
        <v>440660</v>
      </c>
      <c r="Z40" s="31">
        <f>415992.79+1284.45+21000</f>
        <v>438277.24</v>
      </c>
      <c r="AA40" s="31">
        <f>28000+557559.36+1713</f>
        <v>587272.36</v>
      </c>
      <c r="AB40" s="31">
        <f>850.75+266234.6+14000</f>
        <v>281085.34999999998</v>
      </c>
      <c r="AC40" s="31">
        <f>14000+972.92+278710.69</f>
        <v>293683.61</v>
      </c>
      <c r="AD40" s="31">
        <f>696949.2+2324.01+35000</f>
        <v>734273.21</v>
      </c>
      <c r="AE40" s="31">
        <f>21000+1286.13+418169.52</f>
        <v>440455.65</v>
      </c>
      <c r="AF40" s="31">
        <f>589619.03+2265.74+31500</f>
        <v>623384.77</v>
      </c>
      <c r="AG40" s="145">
        <f t="shared" ref="AG40" si="12">SUM(E40:AF40)</f>
        <v>13446223.359999998</v>
      </c>
      <c r="AH40" s="146" t="s">
        <v>1818</v>
      </c>
      <c r="AI40" s="145"/>
      <c r="AJ40" s="146"/>
    </row>
    <row r="41" spans="1:36" s="1" customFormat="1" ht="41.25" customHeight="1" x14ac:dyDescent="0.15">
      <c r="A41" s="19" t="s">
        <v>209</v>
      </c>
      <c r="B41" s="11" t="s">
        <v>52</v>
      </c>
      <c r="C41" s="15" t="s">
        <v>4</v>
      </c>
      <c r="D41" s="33" t="s">
        <v>218</v>
      </c>
      <c r="E41" s="9" t="s">
        <v>1786</v>
      </c>
      <c r="F41" s="9" t="s">
        <v>1786</v>
      </c>
      <c r="G41" s="9" t="s">
        <v>1786</v>
      </c>
      <c r="H41" s="9" t="s">
        <v>1786</v>
      </c>
      <c r="I41" s="9" t="s">
        <v>1786</v>
      </c>
      <c r="J41" s="9" t="s">
        <v>1786</v>
      </c>
      <c r="K41" s="9" t="s">
        <v>1786</v>
      </c>
      <c r="L41" s="9" t="s">
        <v>1786</v>
      </c>
      <c r="M41" s="9" t="s">
        <v>1786</v>
      </c>
      <c r="N41" s="9" t="s">
        <v>1786</v>
      </c>
      <c r="O41" s="9" t="s">
        <v>1786</v>
      </c>
      <c r="P41" s="9" t="s">
        <v>1786</v>
      </c>
      <c r="Q41" s="9" t="s">
        <v>1786</v>
      </c>
      <c r="R41" s="9" t="s">
        <v>1786</v>
      </c>
      <c r="S41" s="9" t="s">
        <v>1786</v>
      </c>
      <c r="T41" s="9" t="s">
        <v>1786</v>
      </c>
      <c r="U41" s="9" t="s">
        <v>1786</v>
      </c>
      <c r="V41" s="9" t="s">
        <v>1786</v>
      </c>
      <c r="W41" s="9" t="s">
        <v>1786</v>
      </c>
      <c r="X41" s="9" t="s">
        <v>1786</v>
      </c>
      <c r="Y41" s="9" t="s">
        <v>1786</v>
      </c>
      <c r="Z41" s="9" t="s">
        <v>1786</v>
      </c>
      <c r="AA41" s="9" t="s">
        <v>1786</v>
      </c>
      <c r="AB41" s="9" t="s">
        <v>1786</v>
      </c>
      <c r="AC41" s="9" t="s">
        <v>1786</v>
      </c>
      <c r="AD41" s="9" t="s">
        <v>1786</v>
      </c>
      <c r="AE41" s="9" t="s">
        <v>1786</v>
      </c>
      <c r="AF41" s="9" t="s">
        <v>1786</v>
      </c>
      <c r="AG41" s="145"/>
      <c r="AH41" s="146"/>
      <c r="AI41" s="146"/>
      <c r="AJ41" s="146"/>
    </row>
    <row r="42" spans="1:36" s="1" customFormat="1" ht="28" x14ac:dyDescent="0.15">
      <c r="A42" s="15" t="s">
        <v>208</v>
      </c>
      <c r="B42" s="16" t="s">
        <v>53</v>
      </c>
      <c r="C42" s="15" t="s">
        <v>4</v>
      </c>
      <c r="D42" s="33" t="s">
        <v>201</v>
      </c>
      <c r="E42" s="9" t="s">
        <v>360</v>
      </c>
      <c r="F42" s="9" t="s">
        <v>360</v>
      </c>
      <c r="G42" s="9" t="s">
        <v>360</v>
      </c>
      <c r="H42" s="9" t="s">
        <v>360</v>
      </c>
      <c r="I42" s="9" t="s">
        <v>360</v>
      </c>
      <c r="J42" s="9" t="s">
        <v>360</v>
      </c>
      <c r="K42" s="9" t="s">
        <v>360</v>
      </c>
      <c r="L42" s="9" t="s">
        <v>360</v>
      </c>
      <c r="M42" s="9" t="s">
        <v>360</v>
      </c>
      <c r="N42" s="9" t="s">
        <v>360</v>
      </c>
      <c r="O42" s="9" t="s">
        <v>360</v>
      </c>
      <c r="P42" s="9" t="s">
        <v>360</v>
      </c>
      <c r="Q42" s="9" t="s">
        <v>360</v>
      </c>
      <c r="R42" s="9" t="s">
        <v>360</v>
      </c>
      <c r="S42" s="9" t="s">
        <v>360</v>
      </c>
      <c r="T42" s="9" t="s">
        <v>360</v>
      </c>
      <c r="U42" s="9" t="s">
        <v>360</v>
      </c>
      <c r="V42" s="9" t="s">
        <v>360</v>
      </c>
      <c r="W42" s="9" t="s">
        <v>360</v>
      </c>
      <c r="X42" s="9" t="s">
        <v>360</v>
      </c>
      <c r="Y42" s="9" t="s">
        <v>360</v>
      </c>
      <c r="Z42" s="9" t="s">
        <v>360</v>
      </c>
      <c r="AA42" s="9" t="s">
        <v>360</v>
      </c>
      <c r="AB42" s="9" t="s">
        <v>360</v>
      </c>
      <c r="AC42" s="9" t="s">
        <v>360</v>
      </c>
      <c r="AD42" s="9" t="s">
        <v>360</v>
      </c>
      <c r="AE42" s="9" t="s">
        <v>360</v>
      </c>
      <c r="AF42" s="9" t="s">
        <v>360</v>
      </c>
      <c r="AG42" s="145"/>
      <c r="AH42" s="146"/>
      <c r="AI42" s="146"/>
      <c r="AJ42" s="146"/>
    </row>
    <row r="43" spans="1:36" s="1" customFormat="1" ht="14" x14ac:dyDescent="0.15">
      <c r="A43" s="15" t="s">
        <v>210</v>
      </c>
      <c r="B43" s="16" t="s">
        <v>2</v>
      </c>
      <c r="C43" s="15" t="s">
        <v>4</v>
      </c>
      <c r="D43" s="33" t="s">
        <v>201</v>
      </c>
      <c r="E43" s="17" t="s">
        <v>356</v>
      </c>
      <c r="F43" s="17" t="s">
        <v>356</v>
      </c>
      <c r="G43" s="17" t="s">
        <v>356</v>
      </c>
      <c r="H43" s="17" t="s">
        <v>356</v>
      </c>
      <c r="I43" s="17" t="s">
        <v>356</v>
      </c>
      <c r="J43" s="17" t="s">
        <v>356</v>
      </c>
      <c r="K43" s="17" t="s">
        <v>356</v>
      </c>
      <c r="L43" s="17" t="s">
        <v>356</v>
      </c>
      <c r="M43" s="17" t="s">
        <v>356</v>
      </c>
      <c r="N43" s="17" t="s">
        <v>356</v>
      </c>
      <c r="O43" s="17" t="s">
        <v>356</v>
      </c>
      <c r="P43" s="17" t="s">
        <v>356</v>
      </c>
      <c r="Q43" s="17" t="s">
        <v>356</v>
      </c>
      <c r="R43" s="17" t="s">
        <v>356</v>
      </c>
      <c r="S43" s="17" t="s">
        <v>356</v>
      </c>
      <c r="T43" s="17" t="s">
        <v>356</v>
      </c>
      <c r="U43" s="17" t="s">
        <v>356</v>
      </c>
      <c r="V43" s="17" t="s">
        <v>356</v>
      </c>
      <c r="W43" s="17" t="s">
        <v>356</v>
      </c>
      <c r="X43" s="17" t="s">
        <v>356</v>
      </c>
      <c r="Y43" s="17" t="s">
        <v>356</v>
      </c>
      <c r="Z43" s="17" t="s">
        <v>356</v>
      </c>
      <c r="AA43" s="17" t="s">
        <v>356</v>
      </c>
      <c r="AB43" s="17" t="s">
        <v>356</v>
      </c>
      <c r="AC43" s="17" t="s">
        <v>356</v>
      </c>
      <c r="AD43" s="17" t="s">
        <v>356</v>
      </c>
      <c r="AE43" s="17" t="s">
        <v>356</v>
      </c>
      <c r="AF43" s="17" t="s">
        <v>356</v>
      </c>
      <c r="AG43" s="145"/>
      <c r="AH43" s="146"/>
      <c r="AI43" s="146"/>
      <c r="AJ43" s="146"/>
    </row>
    <row r="44" spans="1:36" s="1" customFormat="1" ht="14" x14ac:dyDescent="0.15">
      <c r="A44" s="15" t="s">
        <v>211</v>
      </c>
      <c r="B44" s="16" t="s">
        <v>54</v>
      </c>
      <c r="C44" s="15" t="s">
        <v>38</v>
      </c>
      <c r="D44" s="33" t="s">
        <v>201</v>
      </c>
      <c r="E44" s="31">
        <f>E40/$E$2</f>
        <v>47.102272108558623</v>
      </c>
      <c r="F44" s="31">
        <f t="shared" ref="F44:AF44" si="13">F40/$E$2</f>
        <v>7.7475854920109741</v>
      </c>
      <c r="G44" s="31">
        <f t="shared" si="13"/>
        <v>3.3865237088071256E-3</v>
      </c>
      <c r="H44" s="31">
        <f t="shared" si="13"/>
        <v>4.4007706322115887E-3</v>
      </c>
      <c r="I44" s="31">
        <f t="shared" si="13"/>
        <v>3.3673277071597598E-3</v>
      </c>
      <c r="J44" s="31">
        <f t="shared" si="13"/>
        <v>9.4744483767162969E-3</v>
      </c>
      <c r="K44" s="31">
        <f t="shared" si="13"/>
        <v>20.513430220788919</v>
      </c>
      <c r="L44" s="31">
        <f t="shared" si="13"/>
        <v>20.490866891434393</v>
      </c>
      <c r="M44" s="31">
        <f t="shared" si="13"/>
        <v>25.613980273490668</v>
      </c>
      <c r="N44" s="31">
        <f t="shared" si="13"/>
        <v>15.368415596925848</v>
      </c>
      <c r="O44" s="31">
        <f t="shared" si="13"/>
        <v>18.761707466895622</v>
      </c>
      <c r="P44" s="31">
        <f t="shared" si="13"/>
        <v>15.372561235245257</v>
      </c>
      <c r="Q44" s="31">
        <f t="shared" si="13"/>
        <v>15.379187345995716</v>
      </c>
      <c r="R44" s="31">
        <f t="shared" si="13"/>
        <v>25.633384639010465</v>
      </c>
      <c r="S44" s="31">
        <f t="shared" si="13"/>
        <v>21.017496631974257</v>
      </c>
      <c r="T44" s="31">
        <f t="shared" si="13"/>
        <v>20.074221514878644</v>
      </c>
      <c r="U44" s="31">
        <f t="shared" si="13"/>
        <v>17.47050551797793</v>
      </c>
      <c r="V44" s="31">
        <f t="shared" si="13"/>
        <v>8.7375163166014005</v>
      </c>
      <c r="W44" s="31">
        <f t="shared" si="13"/>
        <v>23.775682854131329</v>
      </c>
      <c r="X44" s="31">
        <f t="shared" si="13"/>
        <v>32.226930943256626</v>
      </c>
      <c r="Y44" s="31">
        <f t="shared" si="13"/>
        <v>15.379836519869608</v>
      </c>
      <c r="Z44" s="31">
        <f t="shared" si="13"/>
        <v>15.29667385644183</v>
      </c>
      <c r="AA44" s="31">
        <f t="shared" si="13"/>
        <v>20.49687489093181</v>
      </c>
      <c r="AB44" s="31">
        <f t="shared" si="13"/>
        <v>9.8103906211826128</v>
      </c>
      <c r="AC44" s="31">
        <f t="shared" si="13"/>
        <v>10.250092838844331</v>
      </c>
      <c r="AD44" s="31">
        <f t="shared" si="13"/>
        <v>25.627472270503073</v>
      </c>
      <c r="AE44" s="31">
        <f t="shared" si="13"/>
        <v>15.372704332712082</v>
      </c>
      <c r="AF44" s="31">
        <f t="shared" si="13"/>
        <v>21.757263767023364</v>
      </c>
      <c r="AG44" s="145"/>
      <c r="AH44" s="146"/>
      <c r="AI44" s="146"/>
      <c r="AJ44" s="146"/>
    </row>
    <row r="45" spans="1:36" s="126" customFormat="1" ht="28" x14ac:dyDescent="0.15">
      <c r="A45" s="122" t="s">
        <v>202</v>
      </c>
      <c r="B45" s="123" t="s">
        <v>39</v>
      </c>
      <c r="C45" s="117" t="s">
        <v>4</v>
      </c>
      <c r="D45" s="118" t="s">
        <v>216</v>
      </c>
      <c r="E45" s="125" t="s">
        <v>361</v>
      </c>
      <c r="F45" s="125" t="s">
        <v>361</v>
      </c>
      <c r="G45" s="125" t="s">
        <v>361</v>
      </c>
      <c r="H45" s="125" t="s">
        <v>361</v>
      </c>
      <c r="I45" s="125" t="s">
        <v>361</v>
      </c>
      <c r="J45" s="125" t="s">
        <v>361</v>
      </c>
      <c r="K45" s="125" t="s">
        <v>361</v>
      </c>
      <c r="L45" s="125" t="s">
        <v>361</v>
      </c>
      <c r="M45" s="125" t="s">
        <v>361</v>
      </c>
      <c r="N45" s="125" t="s">
        <v>361</v>
      </c>
      <c r="O45" s="125" t="s">
        <v>361</v>
      </c>
      <c r="P45" s="125" t="s">
        <v>361</v>
      </c>
      <c r="Q45" s="125" t="s">
        <v>361</v>
      </c>
      <c r="R45" s="125" t="s">
        <v>361</v>
      </c>
      <c r="S45" s="125" t="s">
        <v>361</v>
      </c>
      <c r="T45" s="125" t="s">
        <v>361</v>
      </c>
      <c r="U45" s="125" t="s">
        <v>361</v>
      </c>
      <c r="V45" s="125" t="s">
        <v>361</v>
      </c>
      <c r="W45" s="125" t="s">
        <v>361</v>
      </c>
      <c r="X45" s="125" t="s">
        <v>361</v>
      </c>
      <c r="Y45" s="125" t="s">
        <v>361</v>
      </c>
      <c r="Z45" s="125" t="s">
        <v>361</v>
      </c>
      <c r="AA45" s="125" t="s">
        <v>361</v>
      </c>
      <c r="AB45" s="125" t="s">
        <v>361</v>
      </c>
      <c r="AC45" s="125" t="s">
        <v>361</v>
      </c>
      <c r="AD45" s="125" t="s">
        <v>361</v>
      </c>
      <c r="AE45" s="125" t="s">
        <v>361</v>
      </c>
      <c r="AF45" s="125" t="s">
        <v>361</v>
      </c>
      <c r="AG45" s="141"/>
      <c r="AH45" s="142"/>
      <c r="AI45" s="142"/>
      <c r="AJ45" s="142"/>
    </row>
    <row r="46" spans="1:36" s="1" customFormat="1" ht="28" x14ac:dyDescent="0.15">
      <c r="A46" s="9" t="s">
        <v>203</v>
      </c>
      <c r="B46" s="16" t="s">
        <v>51</v>
      </c>
      <c r="C46" s="15" t="s">
        <v>38</v>
      </c>
      <c r="D46" s="33" t="s">
        <v>217</v>
      </c>
      <c r="E46" s="31">
        <v>808320</v>
      </c>
      <c r="F46" s="31">
        <v>17670</v>
      </c>
      <c r="G46" s="31">
        <v>0</v>
      </c>
      <c r="H46" s="31">
        <v>0</v>
      </c>
      <c r="I46" s="31">
        <v>0</v>
      </c>
      <c r="J46" s="31">
        <v>0</v>
      </c>
      <c r="K46" s="31">
        <v>1191740</v>
      </c>
      <c r="L46" s="31">
        <v>972300</v>
      </c>
      <c r="M46" s="31">
        <v>900470</v>
      </c>
      <c r="N46" s="31">
        <v>1666160</v>
      </c>
      <c r="O46" s="31">
        <v>1615660</v>
      </c>
      <c r="P46" s="31">
        <v>360810</v>
      </c>
      <c r="Q46" s="31">
        <v>1516340</v>
      </c>
      <c r="R46" s="31">
        <v>0</v>
      </c>
      <c r="S46" s="31">
        <v>867980</v>
      </c>
      <c r="T46" s="31">
        <v>1411450</v>
      </c>
      <c r="U46" s="31">
        <v>489870</v>
      </c>
      <c r="V46" s="31">
        <v>0</v>
      </c>
      <c r="W46" s="31">
        <v>1526950</v>
      </c>
      <c r="X46" s="31">
        <v>640800</v>
      </c>
      <c r="Y46" s="31">
        <v>1411600</v>
      </c>
      <c r="Z46" s="31">
        <v>1054110</v>
      </c>
      <c r="AA46" s="31">
        <v>0</v>
      </c>
      <c r="AB46" s="31">
        <v>0</v>
      </c>
      <c r="AC46" s="31">
        <v>381600</v>
      </c>
      <c r="AD46" s="31">
        <v>384120</v>
      </c>
      <c r="AE46" s="31">
        <v>168360</v>
      </c>
      <c r="AF46" s="31">
        <v>1462000</v>
      </c>
      <c r="AG46" s="145">
        <f t="shared" ref="AG46" si="14">SUM(E46:AF46)</f>
        <v>18848310</v>
      </c>
      <c r="AH46" s="146" t="s">
        <v>1818</v>
      </c>
      <c r="AI46" s="146"/>
      <c r="AJ46" s="146"/>
    </row>
    <row r="47" spans="1:36" s="1" customFormat="1" ht="41.25" customHeight="1" x14ac:dyDescent="0.15">
      <c r="A47" s="19" t="s">
        <v>212</v>
      </c>
      <c r="B47" s="11" t="s">
        <v>52</v>
      </c>
      <c r="C47" s="15" t="s">
        <v>4</v>
      </c>
      <c r="D47" s="33" t="s">
        <v>218</v>
      </c>
      <c r="E47" s="9" t="s">
        <v>362</v>
      </c>
      <c r="F47" s="9" t="s">
        <v>362</v>
      </c>
      <c r="G47" s="9" t="s">
        <v>362</v>
      </c>
      <c r="H47" s="9" t="s">
        <v>362</v>
      </c>
      <c r="I47" s="9" t="s">
        <v>362</v>
      </c>
      <c r="J47" s="9" t="s">
        <v>362</v>
      </c>
      <c r="K47" s="9" t="s">
        <v>362</v>
      </c>
      <c r="L47" s="9" t="s">
        <v>362</v>
      </c>
      <c r="M47" s="9" t="s">
        <v>362</v>
      </c>
      <c r="N47" s="9" t="s">
        <v>362</v>
      </c>
      <c r="O47" s="9" t="s">
        <v>362</v>
      </c>
      <c r="P47" s="9" t="s">
        <v>362</v>
      </c>
      <c r="Q47" s="9" t="s">
        <v>362</v>
      </c>
      <c r="R47" s="9" t="s">
        <v>362</v>
      </c>
      <c r="S47" s="9" t="s">
        <v>362</v>
      </c>
      <c r="T47" s="9" t="s">
        <v>362</v>
      </c>
      <c r="U47" s="9" t="s">
        <v>362</v>
      </c>
      <c r="V47" s="9" t="s">
        <v>362</v>
      </c>
      <c r="W47" s="9" t="s">
        <v>362</v>
      </c>
      <c r="X47" s="9" t="s">
        <v>362</v>
      </c>
      <c r="Y47" s="9" t="s">
        <v>362</v>
      </c>
      <c r="Z47" s="9" t="s">
        <v>362</v>
      </c>
      <c r="AA47" s="9" t="s">
        <v>362</v>
      </c>
      <c r="AB47" s="9" t="s">
        <v>362</v>
      </c>
      <c r="AC47" s="9" t="s">
        <v>362</v>
      </c>
      <c r="AD47" s="9" t="s">
        <v>362</v>
      </c>
      <c r="AE47" s="9" t="s">
        <v>362</v>
      </c>
      <c r="AF47" s="9" t="s">
        <v>362</v>
      </c>
      <c r="AG47" s="145"/>
      <c r="AH47" s="146"/>
      <c r="AI47" s="146"/>
      <c r="AJ47" s="146"/>
    </row>
    <row r="48" spans="1:36" s="1" customFormat="1" ht="28" x14ac:dyDescent="0.15">
      <c r="A48" s="15" t="s">
        <v>213</v>
      </c>
      <c r="B48" s="16" t="s">
        <v>53</v>
      </c>
      <c r="C48" s="15" t="s">
        <v>4</v>
      </c>
      <c r="D48" s="33" t="s">
        <v>201</v>
      </c>
      <c r="E48" s="9" t="s">
        <v>363</v>
      </c>
      <c r="F48" s="9" t="s">
        <v>363</v>
      </c>
      <c r="G48" s="9" t="s">
        <v>363</v>
      </c>
      <c r="H48" s="9" t="s">
        <v>363</v>
      </c>
      <c r="I48" s="9" t="s">
        <v>363</v>
      </c>
      <c r="J48" s="9" t="s">
        <v>363</v>
      </c>
      <c r="K48" s="9" t="s">
        <v>363</v>
      </c>
      <c r="L48" s="9" t="s">
        <v>363</v>
      </c>
      <c r="M48" s="9" t="s">
        <v>363</v>
      </c>
      <c r="N48" s="9" t="s">
        <v>363</v>
      </c>
      <c r="O48" s="9" t="s">
        <v>363</v>
      </c>
      <c r="P48" s="9" t="s">
        <v>363</v>
      </c>
      <c r="Q48" s="9" t="s">
        <v>363</v>
      </c>
      <c r="R48" s="9" t="s">
        <v>363</v>
      </c>
      <c r="S48" s="9" t="s">
        <v>363</v>
      </c>
      <c r="T48" s="9" t="s">
        <v>363</v>
      </c>
      <c r="U48" s="9" t="s">
        <v>363</v>
      </c>
      <c r="V48" s="9" t="s">
        <v>363</v>
      </c>
      <c r="W48" s="9" t="s">
        <v>363</v>
      </c>
      <c r="X48" s="9" t="s">
        <v>363</v>
      </c>
      <c r="Y48" s="9" t="s">
        <v>363</v>
      </c>
      <c r="Z48" s="9" t="s">
        <v>363</v>
      </c>
      <c r="AA48" s="9" t="s">
        <v>363</v>
      </c>
      <c r="AB48" s="9" t="s">
        <v>363</v>
      </c>
      <c r="AC48" s="9" t="s">
        <v>363</v>
      </c>
      <c r="AD48" s="9" t="s">
        <v>363</v>
      </c>
      <c r="AE48" s="9" t="s">
        <v>363</v>
      </c>
      <c r="AF48" s="9" t="s">
        <v>363</v>
      </c>
      <c r="AG48" s="145"/>
      <c r="AH48" s="146"/>
      <c r="AI48" s="146"/>
      <c r="AJ48" s="146"/>
    </row>
    <row r="49" spans="1:36" s="1" customFormat="1" ht="14" x14ac:dyDescent="0.15">
      <c r="A49" s="15" t="s">
        <v>214</v>
      </c>
      <c r="B49" s="16" t="s">
        <v>2</v>
      </c>
      <c r="C49" s="15" t="s">
        <v>4</v>
      </c>
      <c r="D49" s="33" t="s">
        <v>201</v>
      </c>
      <c r="E49" s="17" t="s">
        <v>356</v>
      </c>
      <c r="F49" s="17" t="s">
        <v>356</v>
      </c>
      <c r="G49" s="17" t="s">
        <v>356</v>
      </c>
      <c r="H49" s="17" t="s">
        <v>356</v>
      </c>
      <c r="I49" s="17" t="s">
        <v>356</v>
      </c>
      <c r="J49" s="17" t="s">
        <v>356</v>
      </c>
      <c r="K49" s="17" t="s">
        <v>356</v>
      </c>
      <c r="L49" s="17" t="s">
        <v>356</v>
      </c>
      <c r="M49" s="17" t="s">
        <v>356</v>
      </c>
      <c r="N49" s="17" t="s">
        <v>356</v>
      </c>
      <c r="O49" s="17" t="s">
        <v>356</v>
      </c>
      <c r="P49" s="17" t="s">
        <v>356</v>
      </c>
      <c r="Q49" s="17" t="s">
        <v>356</v>
      </c>
      <c r="R49" s="17" t="s">
        <v>356</v>
      </c>
      <c r="S49" s="17" t="s">
        <v>356</v>
      </c>
      <c r="T49" s="17" t="s">
        <v>356</v>
      </c>
      <c r="U49" s="17" t="s">
        <v>356</v>
      </c>
      <c r="V49" s="17" t="s">
        <v>356</v>
      </c>
      <c r="W49" s="17" t="s">
        <v>356</v>
      </c>
      <c r="X49" s="17" t="s">
        <v>356</v>
      </c>
      <c r="Y49" s="17" t="s">
        <v>356</v>
      </c>
      <c r="Z49" s="17" t="s">
        <v>356</v>
      </c>
      <c r="AA49" s="17" t="s">
        <v>356</v>
      </c>
      <c r="AB49" s="17" t="s">
        <v>356</v>
      </c>
      <c r="AC49" s="17" t="s">
        <v>356</v>
      </c>
      <c r="AD49" s="17" t="s">
        <v>356</v>
      </c>
      <c r="AE49" s="17" t="s">
        <v>356</v>
      </c>
      <c r="AF49" s="17" t="s">
        <v>356</v>
      </c>
      <c r="AG49" s="145"/>
      <c r="AH49" s="146"/>
      <c r="AI49" s="146"/>
      <c r="AJ49" s="146"/>
    </row>
    <row r="50" spans="1:36" s="1" customFormat="1" ht="14" x14ac:dyDescent="0.15">
      <c r="A50" s="15" t="s">
        <v>215</v>
      </c>
      <c r="B50" s="16" t="s">
        <v>54</v>
      </c>
      <c r="C50" s="15" t="s">
        <v>38</v>
      </c>
      <c r="D50" s="33" t="s">
        <v>201</v>
      </c>
      <c r="E50" s="31">
        <f>E46/$E$2</f>
        <v>28.211840093816097</v>
      </c>
      <c r="F50" s="31">
        <f t="shared" ref="F50:AF50" si="15">F46/$E$2</f>
        <v>0.61671518019810279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41.593896369512564</v>
      </c>
      <c r="L50" s="31">
        <f t="shared" si="15"/>
        <v>33.935040730425314</v>
      </c>
      <c r="M50" s="31">
        <f t="shared" si="15"/>
        <v>31.42804291527932</v>
      </c>
      <c r="N50" s="31">
        <f t="shared" si="15"/>
        <v>58.152018372318672</v>
      </c>
      <c r="O50" s="31">
        <f t="shared" si="15"/>
        <v>56.389476402878707</v>
      </c>
      <c r="P50" s="31">
        <f t="shared" si="15"/>
        <v>12.59292609888384</v>
      </c>
      <c r="Q50" s="31">
        <f t="shared" si="15"/>
        <v>52.923027523576181</v>
      </c>
      <c r="R50" s="31">
        <f t="shared" si="15"/>
        <v>0</v>
      </c>
      <c r="S50" s="31">
        <f t="shared" si="15"/>
        <v>30.294082745237649</v>
      </c>
      <c r="T50" s="31">
        <f t="shared" si="15"/>
        <v>49.26217550031761</v>
      </c>
      <c r="U50" s="31">
        <f t="shared" si="15"/>
        <v>17.097355139991205</v>
      </c>
      <c r="V50" s="31">
        <f t="shared" si="15"/>
        <v>0</v>
      </c>
      <c r="W50" s="31">
        <f t="shared" si="15"/>
        <v>53.293335846264462</v>
      </c>
      <c r="X50" s="31">
        <f t="shared" si="15"/>
        <v>22.365087010240195</v>
      </c>
      <c r="Y50" s="31">
        <f t="shared" si="15"/>
        <v>49.267410773494163</v>
      </c>
      <c r="Z50" s="31">
        <f t="shared" si="15"/>
        <v>36.790358720918057</v>
      </c>
      <c r="AA50" s="31">
        <f t="shared" si="15"/>
        <v>0</v>
      </c>
      <c r="AB50" s="31">
        <f t="shared" si="15"/>
        <v>0</v>
      </c>
      <c r="AC50" s="31">
        <f t="shared" si="15"/>
        <v>13.318534961154274</v>
      </c>
      <c r="AD50" s="31">
        <f t="shared" si="15"/>
        <v>13.406487550520387</v>
      </c>
      <c r="AE50" s="31">
        <f t="shared" si="15"/>
        <v>5.8760706133646057</v>
      </c>
      <c r="AF50" s="31">
        <f t="shared" si="15"/>
        <v>51.026462560816427</v>
      </c>
      <c r="AG50" s="145"/>
      <c r="AH50" s="146"/>
      <c r="AI50" s="146"/>
      <c r="AJ50" s="146"/>
    </row>
    <row r="51" spans="1:36" s="126" customFormat="1" ht="42" x14ac:dyDescent="0.15">
      <c r="A51" s="122" t="s">
        <v>202</v>
      </c>
      <c r="B51" s="123" t="s">
        <v>39</v>
      </c>
      <c r="C51" s="117" t="s">
        <v>4</v>
      </c>
      <c r="D51" s="118" t="s">
        <v>216</v>
      </c>
      <c r="E51" s="125" t="s">
        <v>364</v>
      </c>
      <c r="F51" s="125" t="s">
        <v>364</v>
      </c>
      <c r="G51" s="125" t="s">
        <v>364</v>
      </c>
      <c r="H51" s="125" t="s">
        <v>364</v>
      </c>
      <c r="I51" s="125" t="s">
        <v>364</v>
      </c>
      <c r="J51" s="125" t="s">
        <v>364</v>
      </c>
      <c r="K51" s="125" t="s">
        <v>364</v>
      </c>
      <c r="L51" s="125" t="s">
        <v>364</v>
      </c>
      <c r="M51" s="125" t="s">
        <v>364</v>
      </c>
      <c r="N51" s="125" t="s">
        <v>364</v>
      </c>
      <c r="O51" s="125" t="s">
        <v>364</v>
      </c>
      <c r="P51" s="125" t="s">
        <v>364</v>
      </c>
      <c r="Q51" s="125" t="s">
        <v>364</v>
      </c>
      <c r="R51" s="125" t="s">
        <v>364</v>
      </c>
      <c r="S51" s="125" t="s">
        <v>364</v>
      </c>
      <c r="T51" s="125" t="s">
        <v>364</v>
      </c>
      <c r="U51" s="125" t="s">
        <v>364</v>
      </c>
      <c r="V51" s="125" t="s">
        <v>364</v>
      </c>
      <c r="W51" s="125" t="s">
        <v>364</v>
      </c>
      <c r="X51" s="125" t="s">
        <v>364</v>
      </c>
      <c r="Y51" s="125" t="s">
        <v>364</v>
      </c>
      <c r="Z51" s="125" t="s">
        <v>364</v>
      </c>
      <c r="AA51" s="125" t="s">
        <v>364</v>
      </c>
      <c r="AB51" s="125" t="s">
        <v>364</v>
      </c>
      <c r="AC51" s="125" t="s">
        <v>364</v>
      </c>
      <c r="AD51" s="125" t="s">
        <v>364</v>
      </c>
      <c r="AE51" s="125" t="s">
        <v>364</v>
      </c>
      <c r="AF51" s="125" t="s">
        <v>364</v>
      </c>
      <c r="AG51" s="141"/>
      <c r="AH51" s="142"/>
      <c r="AI51" s="142"/>
      <c r="AJ51" s="142"/>
    </row>
    <row r="52" spans="1:36" s="1" customFormat="1" ht="28" x14ac:dyDescent="0.15">
      <c r="A52" s="9" t="s">
        <v>203</v>
      </c>
      <c r="B52" s="16" t="s">
        <v>51</v>
      </c>
      <c r="C52" s="15" t="s">
        <v>38</v>
      </c>
      <c r="D52" s="33" t="s">
        <v>217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310080</v>
      </c>
      <c r="P52" s="31">
        <v>0</v>
      </c>
      <c r="Q52" s="31">
        <v>0</v>
      </c>
      <c r="R52" s="31">
        <v>0</v>
      </c>
      <c r="S52" s="31">
        <v>0</v>
      </c>
      <c r="T52" s="31">
        <v>321000</v>
      </c>
      <c r="U52" s="31">
        <v>0</v>
      </c>
      <c r="V52" s="31">
        <v>0</v>
      </c>
      <c r="W52" s="31">
        <v>275400</v>
      </c>
      <c r="X52" s="31">
        <v>548000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145">
        <f t="shared" ref="AG52" si="16">SUM(E52:AF52)</f>
        <v>1454480</v>
      </c>
      <c r="AH52" s="146" t="s">
        <v>1818</v>
      </c>
      <c r="AI52" s="146"/>
      <c r="AJ52" s="146"/>
    </row>
    <row r="53" spans="1:36" s="1" customFormat="1" ht="154" x14ac:dyDescent="0.15">
      <c r="A53" s="19" t="s">
        <v>226</v>
      </c>
      <c r="B53" s="11" t="s">
        <v>52</v>
      </c>
      <c r="C53" s="15" t="s">
        <v>4</v>
      </c>
      <c r="D53" s="33" t="s">
        <v>218</v>
      </c>
      <c r="E53" s="9" t="s">
        <v>365</v>
      </c>
      <c r="F53" s="9" t="s">
        <v>365</v>
      </c>
      <c r="G53" s="9" t="s">
        <v>365</v>
      </c>
      <c r="H53" s="9" t="s">
        <v>365</v>
      </c>
      <c r="I53" s="9" t="s">
        <v>365</v>
      </c>
      <c r="J53" s="9" t="s">
        <v>365</v>
      </c>
      <c r="K53" s="9" t="s">
        <v>365</v>
      </c>
      <c r="L53" s="9" t="s">
        <v>365</v>
      </c>
      <c r="M53" s="9" t="s">
        <v>365</v>
      </c>
      <c r="N53" s="9" t="s">
        <v>365</v>
      </c>
      <c r="O53" s="9" t="s">
        <v>365</v>
      </c>
      <c r="P53" s="9" t="s">
        <v>365</v>
      </c>
      <c r="Q53" s="9" t="s">
        <v>365</v>
      </c>
      <c r="R53" s="9" t="s">
        <v>365</v>
      </c>
      <c r="S53" s="9" t="s">
        <v>365</v>
      </c>
      <c r="T53" s="9" t="s">
        <v>365</v>
      </c>
      <c r="U53" s="9" t="s">
        <v>365</v>
      </c>
      <c r="V53" s="9" t="s">
        <v>365</v>
      </c>
      <c r="W53" s="9" t="s">
        <v>365</v>
      </c>
      <c r="X53" s="9" t="s">
        <v>365</v>
      </c>
      <c r="Y53" s="9" t="s">
        <v>365</v>
      </c>
      <c r="Z53" s="9" t="s">
        <v>365</v>
      </c>
      <c r="AA53" s="9" t="s">
        <v>365</v>
      </c>
      <c r="AB53" s="9" t="s">
        <v>365</v>
      </c>
      <c r="AC53" s="9" t="s">
        <v>365</v>
      </c>
      <c r="AD53" s="9" t="s">
        <v>365</v>
      </c>
      <c r="AE53" s="9" t="s">
        <v>365</v>
      </c>
      <c r="AF53" s="9" t="s">
        <v>365</v>
      </c>
      <c r="AG53" s="145"/>
      <c r="AH53" s="146"/>
      <c r="AI53" s="146"/>
      <c r="AJ53" s="146"/>
    </row>
    <row r="54" spans="1:36" s="1" customFormat="1" ht="28" x14ac:dyDescent="0.15">
      <c r="A54" s="15" t="s">
        <v>227</v>
      </c>
      <c r="B54" s="16" t="s">
        <v>53</v>
      </c>
      <c r="C54" s="15" t="s">
        <v>4</v>
      </c>
      <c r="D54" s="33" t="s">
        <v>201</v>
      </c>
      <c r="E54" s="9" t="s">
        <v>360</v>
      </c>
      <c r="F54" s="9" t="s">
        <v>360</v>
      </c>
      <c r="G54" s="9" t="s">
        <v>360</v>
      </c>
      <c r="H54" s="9" t="s">
        <v>360</v>
      </c>
      <c r="I54" s="9" t="s">
        <v>360</v>
      </c>
      <c r="J54" s="9" t="s">
        <v>360</v>
      </c>
      <c r="K54" s="9" t="s">
        <v>360</v>
      </c>
      <c r="L54" s="9" t="s">
        <v>360</v>
      </c>
      <c r="M54" s="9" t="s">
        <v>360</v>
      </c>
      <c r="N54" s="9" t="s">
        <v>360</v>
      </c>
      <c r="O54" s="9" t="s">
        <v>360</v>
      </c>
      <c r="P54" s="9" t="s">
        <v>360</v>
      </c>
      <c r="Q54" s="9" t="s">
        <v>360</v>
      </c>
      <c r="R54" s="9" t="s">
        <v>360</v>
      </c>
      <c r="S54" s="9" t="s">
        <v>360</v>
      </c>
      <c r="T54" s="9" t="s">
        <v>360</v>
      </c>
      <c r="U54" s="9" t="s">
        <v>360</v>
      </c>
      <c r="V54" s="9" t="s">
        <v>360</v>
      </c>
      <c r="W54" s="9" t="s">
        <v>360</v>
      </c>
      <c r="X54" s="9" t="s">
        <v>360</v>
      </c>
      <c r="Y54" s="9" t="s">
        <v>360</v>
      </c>
      <c r="Z54" s="9" t="s">
        <v>360</v>
      </c>
      <c r="AA54" s="9" t="s">
        <v>360</v>
      </c>
      <c r="AB54" s="9" t="s">
        <v>360</v>
      </c>
      <c r="AC54" s="9" t="s">
        <v>360</v>
      </c>
      <c r="AD54" s="9" t="s">
        <v>360</v>
      </c>
      <c r="AE54" s="9" t="s">
        <v>360</v>
      </c>
      <c r="AF54" s="9" t="s">
        <v>360</v>
      </c>
      <c r="AG54" s="145"/>
      <c r="AH54" s="146"/>
      <c r="AI54" s="146"/>
      <c r="AJ54" s="146"/>
    </row>
    <row r="55" spans="1:36" s="1" customFormat="1" ht="14" x14ac:dyDescent="0.15">
      <c r="A55" s="15" t="s">
        <v>228</v>
      </c>
      <c r="B55" s="16" t="s">
        <v>2</v>
      </c>
      <c r="C55" s="15" t="s">
        <v>4</v>
      </c>
      <c r="D55" s="33" t="s">
        <v>201</v>
      </c>
      <c r="E55" s="17" t="s">
        <v>356</v>
      </c>
      <c r="F55" s="17" t="s">
        <v>356</v>
      </c>
      <c r="G55" s="17" t="s">
        <v>356</v>
      </c>
      <c r="H55" s="17" t="s">
        <v>356</v>
      </c>
      <c r="I55" s="17" t="s">
        <v>356</v>
      </c>
      <c r="J55" s="17" t="s">
        <v>356</v>
      </c>
      <c r="K55" s="17" t="s">
        <v>356</v>
      </c>
      <c r="L55" s="17" t="s">
        <v>356</v>
      </c>
      <c r="M55" s="17" t="s">
        <v>356</v>
      </c>
      <c r="N55" s="17" t="s">
        <v>356</v>
      </c>
      <c r="O55" s="17" t="s">
        <v>356</v>
      </c>
      <c r="P55" s="17" t="s">
        <v>356</v>
      </c>
      <c r="Q55" s="17" t="s">
        <v>356</v>
      </c>
      <c r="R55" s="17" t="s">
        <v>356</v>
      </c>
      <c r="S55" s="17" t="s">
        <v>356</v>
      </c>
      <c r="T55" s="17" t="s">
        <v>356</v>
      </c>
      <c r="U55" s="17" t="s">
        <v>356</v>
      </c>
      <c r="V55" s="17" t="s">
        <v>356</v>
      </c>
      <c r="W55" s="17" t="s">
        <v>356</v>
      </c>
      <c r="X55" s="17" t="s">
        <v>356</v>
      </c>
      <c r="Y55" s="17" t="s">
        <v>356</v>
      </c>
      <c r="Z55" s="17" t="s">
        <v>356</v>
      </c>
      <c r="AA55" s="17" t="s">
        <v>356</v>
      </c>
      <c r="AB55" s="17" t="s">
        <v>356</v>
      </c>
      <c r="AC55" s="17" t="s">
        <v>356</v>
      </c>
      <c r="AD55" s="17" t="s">
        <v>356</v>
      </c>
      <c r="AE55" s="17" t="s">
        <v>356</v>
      </c>
      <c r="AF55" s="17" t="s">
        <v>356</v>
      </c>
      <c r="AG55" s="145"/>
      <c r="AH55" s="146"/>
      <c r="AI55" s="146"/>
      <c r="AJ55" s="146"/>
    </row>
    <row r="56" spans="1:36" s="1" customFormat="1" ht="14" x14ac:dyDescent="0.15">
      <c r="A56" s="15" t="s">
        <v>229</v>
      </c>
      <c r="B56" s="16" t="s">
        <v>54</v>
      </c>
      <c r="C56" s="15" t="s">
        <v>38</v>
      </c>
      <c r="D56" s="33" t="s">
        <v>201</v>
      </c>
      <c r="E56" s="31">
        <f>E52/$E$2</f>
        <v>0</v>
      </c>
      <c r="F56" s="31">
        <f t="shared" ref="F56:AF56" si="17">F52/$E$2</f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10.822356710573159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11.203484597826314</v>
      </c>
      <c r="U56" s="31">
        <f t="shared" si="17"/>
        <v>0</v>
      </c>
      <c r="V56" s="31">
        <f t="shared" si="17"/>
        <v>0</v>
      </c>
      <c r="W56" s="31">
        <f t="shared" si="17"/>
        <v>9.611961552153792</v>
      </c>
      <c r="X56" s="31">
        <f t="shared" si="17"/>
        <v>19.126198005011901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145"/>
      <c r="AH56" s="146"/>
      <c r="AI56" s="146"/>
      <c r="AJ56" s="146"/>
    </row>
    <row r="57" spans="1:36" s="1" customFormat="1" ht="56" x14ac:dyDescent="0.15">
      <c r="A57" s="20" t="s">
        <v>202</v>
      </c>
      <c r="B57" s="123" t="s">
        <v>39</v>
      </c>
      <c r="C57" s="117" t="s">
        <v>4</v>
      </c>
      <c r="D57" s="118" t="s">
        <v>216</v>
      </c>
      <c r="E57" s="125" t="s">
        <v>366</v>
      </c>
      <c r="F57" s="13" t="s">
        <v>366</v>
      </c>
      <c r="G57" s="13" t="s">
        <v>366</v>
      </c>
      <c r="H57" s="13" t="s">
        <v>366</v>
      </c>
      <c r="I57" s="13" t="s">
        <v>366</v>
      </c>
      <c r="J57" s="13" t="s">
        <v>366</v>
      </c>
      <c r="K57" s="13" t="s">
        <v>366</v>
      </c>
      <c r="L57" s="13" t="s">
        <v>366</v>
      </c>
      <c r="M57" s="13" t="s">
        <v>366</v>
      </c>
      <c r="N57" s="13" t="s">
        <v>366</v>
      </c>
      <c r="O57" s="13" t="s">
        <v>366</v>
      </c>
      <c r="P57" s="13" t="s">
        <v>366</v>
      </c>
      <c r="Q57" s="13" t="s">
        <v>366</v>
      </c>
      <c r="R57" s="13" t="s">
        <v>366</v>
      </c>
      <c r="S57" s="13" t="s">
        <v>366</v>
      </c>
      <c r="T57" s="13" t="s">
        <v>366</v>
      </c>
      <c r="U57" s="13" t="s">
        <v>366</v>
      </c>
      <c r="V57" s="13" t="s">
        <v>366</v>
      </c>
      <c r="W57" s="13" t="s">
        <v>366</v>
      </c>
      <c r="X57" s="13" t="s">
        <v>366</v>
      </c>
      <c r="Y57" s="13" t="s">
        <v>366</v>
      </c>
      <c r="Z57" s="13" t="s">
        <v>366</v>
      </c>
      <c r="AA57" s="13" t="s">
        <v>366</v>
      </c>
      <c r="AB57" s="13" t="s">
        <v>366</v>
      </c>
      <c r="AC57" s="13" t="s">
        <v>366</v>
      </c>
      <c r="AD57" s="13" t="s">
        <v>366</v>
      </c>
      <c r="AE57" s="13" t="s">
        <v>366</v>
      </c>
      <c r="AF57" s="13" t="s">
        <v>366</v>
      </c>
      <c r="AG57" s="145"/>
      <c r="AH57" s="146"/>
      <c r="AI57" s="146"/>
      <c r="AJ57" s="146"/>
    </row>
    <row r="58" spans="1:36" s="1" customFormat="1" ht="28" x14ac:dyDescent="0.15">
      <c r="A58" s="9" t="s">
        <v>203</v>
      </c>
      <c r="B58" s="16" t="s">
        <v>51</v>
      </c>
      <c r="C58" s="15" t="s">
        <v>38</v>
      </c>
      <c r="D58" s="33" t="s">
        <v>217</v>
      </c>
      <c r="E58" s="31">
        <f>457352+455830+62949</f>
        <v>976131</v>
      </c>
      <c r="F58" s="31">
        <f>124564+182337+25185</f>
        <v>332086</v>
      </c>
      <c r="G58" s="31">
        <f>17074+15983+2198</f>
        <v>35255</v>
      </c>
      <c r="H58" s="31">
        <f>22746+21311+2930</f>
        <v>46987</v>
      </c>
      <c r="I58" s="31">
        <f>0+3855+28028</f>
        <v>31883</v>
      </c>
      <c r="J58" s="31">
        <f>0+56054+7707</f>
        <v>63761</v>
      </c>
      <c r="K58" s="31">
        <f>274536+364666+50361</f>
        <v>689563</v>
      </c>
      <c r="L58" s="31">
        <f>248508+364666+50361</f>
        <v>663535</v>
      </c>
      <c r="M58" s="31">
        <f>311100+455830+62949</f>
        <v>829879</v>
      </c>
      <c r="N58" s="31">
        <f>186536+273502+37773</f>
        <v>497811</v>
      </c>
      <c r="O58" s="31">
        <f>274536+364666+50361</f>
        <v>689563</v>
      </c>
      <c r="P58" s="31">
        <f>186536+273502+37773</f>
        <v>497811</v>
      </c>
      <c r="Q58" s="31">
        <f>186536+273502+37773</f>
        <v>497811</v>
      </c>
      <c r="R58" s="31">
        <f>311100+455830+62949</f>
        <v>829879</v>
      </c>
      <c r="S58" s="31">
        <f>290048+439334+60643</f>
        <v>790025</v>
      </c>
      <c r="T58" s="31">
        <f>274536+273502+37773</f>
        <v>585811</v>
      </c>
      <c r="U58" s="31">
        <f>231692+351469+48516</f>
        <v>631677</v>
      </c>
      <c r="V58" s="31">
        <f>116135+175739+24262</f>
        <v>316136</v>
      </c>
      <c r="W58" s="31">
        <f>311100+455830+62949</f>
        <v>829879</v>
      </c>
      <c r="X58" s="31">
        <f>365636+364666+50361</f>
        <v>780663</v>
      </c>
      <c r="Y58" s="31">
        <f>182816+182337+25185</f>
        <v>390338</v>
      </c>
      <c r="Z58" s="31">
        <f>186536+273502+37773</f>
        <v>497811</v>
      </c>
      <c r="AA58" s="31">
        <f>248508+364666+50361</f>
        <v>663535</v>
      </c>
      <c r="AB58" s="31">
        <f>124564+182337+25185</f>
        <v>332086</v>
      </c>
      <c r="AC58" s="31">
        <f>124564+182337+25185</f>
        <v>332086</v>
      </c>
      <c r="AD58" s="31">
        <f>311100+62949+455830</f>
        <v>829879</v>
      </c>
      <c r="AE58" s="31">
        <f>186536+273502+37773</f>
        <v>497811</v>
      </c>
      <c r="AF58" s="31">
        <f>274536+273502+37773</f>
        <v>585811</v>
      </c>
      <c r="AG58" s="145">
        <f t="shared" ref="AG58" si="18">SUM(E58:AF58)</f>
        <v>14745503</v>
      </c>
      <c r="AH58" s="146">
        <f>7834257.69+5829430.94+1081812.08</f>
        <v>14745500.710000001</v>
      </c>
      <c r="AI58" s="145" t="s">
        <v>1818</v>
      </c>
      <c r="AJ58" s="146"/>
    </row>
    <row r="59" spans="1:36" s="1" customFormat="1" ht="70" x14ac:dyDescent="0.15">
      <c r="A59" s="19" t="s">
        <v>230</v>
      </c>
      <c r="B59" s="11" t="s">
        <v>52</v>
      </c>
      <c r="C59" s="15" t="s">
        <v>4</v>
      </c>
      <c r="D59" s="33" t="s">
        <v>218</v>
      </c>
      <c r="E59" s="9" t="s">
        <v>367</v>
      </c>
      <c r="F59" s="9" t="s">
        <v>367</v>
      </c>
      <c r="G59" s="9" t="s">
        <v>367</v>
      </c>
      <c r="H59" s="9" t="s">
        <v>367</v>
      </c>
      <c r="I59" s="9" t="s">
        <v>367</v>
      </c>
      <c r="J59" s="9" t="s">
        <v>367</v>
      </c>
      <c r="K59" s="9" t="s">
        <v>367</v>
      </c>
      <c r="L59" s="9" t="s">
        <v>367</v>
      </c>
      <c r="M59" s="9" t="s">
        <v>367</v>
      </c>
      <c r="N59" s="9" t="s">
        <v>367</v>
      </c>
      <c r="O59" s="9" t="s">
        <v>367</v>
      </c>
      <c r="P59" s="9" t="s">
        <v>367</v>
      </c>
      <c r="Q59" s="9" t="s">
        <v>367</v>
      </c>
      <c r="R59" s="9" t="s">
        <v>367</v>
      </c>
      <c r="S59" s="9" t="s">
        <v>367</v>
      </c>
      <c r="T59" s="9" t="s">
        <v>367</v>
      </c>
      <c r="U59" s="9" t="s">
        <v>367</v>
      </c>
      <c r="V59" s="9" t="s">
        <v>367</v>
      </c>
      <c r="W59" s="9" t="s">
        <v>367</v>
      </c>
      <c r="X59" s="9" t="s">
        <v>367</v>
      </c>
      <c r="Y59" s="9" t="s">
        <v>367</v>
      </c>
      <c r="Z59" s="9" t="s">
        <v>367</v>
      </c>
      <c r="AA59" s="9" t="s">
        <v>367</v>
      </c>
      <c r="AB59" s="9" t="s">
        <v>367</v>
      </c>
      <c r="AC59" s="9" t="s">
        <v>367</v>
      </c>
      <c r="AD59" s="9" t="s">
        <v>367</v>
      </c>
      <c r="AE59" s="9" t="s">
        <v>367</v>
      </c>
      <c r="AF59" s="9" t="s">
        <v>367</v>
      </c>
      <c r="AG59" s="145"/>
      <c r="AH59" s="146"/>
      <c r="AI59" s="146"/>
      <c r="AJ59" s="146"/>
    </row>
    <row r="60" spans="1:36" s="1" customFormat="1" ht="28" x14ac:dyDescent="0.15">
      <c r="A60" s="15" t="s">
        <v>231</v>
      </c>
      <c r="B60" s="16" t="s">
        <v>53</v>
      </c>
      <c r="C60" s="15" t="s">
        <v>4</v>
      </c>
      <c r="D60" s="33" t="s">
        <v>201</v>
      </c>
      <c r="E60" s="9" t="s">
        <v>355</v>
      </c>
      <c r="F60" s="9" t="s">
        <v>355</v>
      </c>
      <c r="G60" s="9" t="s">
        <v>355</v>
      </c>
      <c r="H60" s="9" t="s">
        <v>355</v>
      </c>
      <c r="I60" s="9" t="s">
        <v>355</v>
      </c>
      <c r="J60" s="9" t="s">
        <v>355</v>
      </c>
      <c r="K60" s="9" t="s">
        <v>355</v>
      </c>
      <c r="L60" s="9" t="s">
        <v>355</v>
      </c>
      <c r="M60" s="9" t="s">
        <v>355</v>
      </c>
      <c r="N60" s="9" t="s">
        <v>355</v>
      </c>
      <c r="O60" s="9" t="s">
        <v>355</v>
      </c>
      <c r="P60" s="9" t="s">
        <v>355</v>
      </c>
      <c r="Q60" s="9" t="s">
        <v>355</v>
      </c>
      <c r="R60" s="9" t="s">
        <v>355</v>
      </c>
      <c r="S60" s="9" t="s">
        <v>355</v>
      </c>
      <c r="T60" s="9" t="s">
        <v>355</v>
      </c>
      <c r="U60" s="9" t="s">
        <v>355</v>
      </c>
      <c r="V60" s="9" t="s">
        <v>355</v>
      </c>
      <c r="W60" s="9" t="s">
        <v>355</v>
      </c>
      <c r="X60" s="9" t="s">
        <v>355</v>
      </c>
      <c r="Y60" s="9" t="s">
        <v>355</v>
      </c>
      <c r="Z60" s="9" t="s">
        <v>355</v>
      </c>
      <c r="AA60" s="9" t="s">
        <v>355</v>
      </c>
      <c r="AB60" s="9" t="s">
        <v>355</v>
      </c>
      <c r="AC60" s="9" t="s">
        <v>355</v>
      </c>
      <c r="AD60" s="9" t="s">
        <v>355</v>
      </c>
      <c r="AE60" s="9" t="s">
        <v>355</v>
      </c>
      <c r="AF60" s="9" t="s">
        <v>355</v>
      </c>
      <c r="AG60" s="145"/>
      <c r="AH60" s="146"/>
      <c r="AI60" s="146"/>
      <c r="AJ60" s="146"/>
    </row>
    <row r="61" spans="1:36" s="1" customFormat="1" ht="14" x14ac:dyDescent="0.15">
      <c r="A61" s="15" t="s">
        <v>232</v>
      </c>
      <c r="B61" s="16" t="s">
        <v>2</v>
      </c>
      <c r="C61" s="15" t="s">
        <v>4</v>
      </c>
      <c r="D61" s="33" t="s">
        <v>201</v>
      </c>
      <c r="E61" s="17" t="s">
        <v>356</v>
      </c>
      <c r="F61" s="17" t="s">
        <v>356</v>
      </c>
      <c r="G61" s="17" t="s">
        <v>356</v>
      </c>
      <c r="H61" s="17" t="s">
        <v>356</v>
      </c>
      <c r="I61" s="17" t="s">
        <v>356</v>
      </c>
      <c r="J61" s="17" t="s">
        <v>356</v>
      </c>
      <c r="K61" s="17" t="s">
        <v>356</v>
      </c>
      <c r="L61" s="17" t="s">
        <v>356</v>
      </c>
      <c r="M61" s="17" t="s">
        <v>356</v>
      </c>
      <c r="N61" s="17" t="s">
        <v>356</v>
      </c>
      <c r="O61" s="17" t="s">
        <v>356</v>
      </c>
      <c r="P61" s="17" t="s">
        <v>356</v>
      </c>
      <c r="Q61" s="17" t="s">
        <v>356</v>
      </c>
      <c r="R61" s="17" t="s">
        <v>356</v>
      </c>
      <c r="S61" s="17" t="s">
        <v>356</v>
      </c>
      <c r="T61" s="17" t="s">
        <v>356</v>
      </c>
      <c r="U61" s="17" t="s">
        <v>356</v>
      </c>
      <c r="V61" s="17" t="s">
        <v>356</v>
      </c>
      <c r="W61" s="17" t="s">
        <v>356</v>
      </c>
      <c r="X61" s="17" t="s">
        <v>356</v>
      </c>
      <c r="Y61" s="17" t="s">
        <v>356</v>
      </c>
      <c r="Z61" s="17" t="s">
        <v>356</v>
      </c>
      <c r="AA61" s="17" t="s">
        <v>356</v>
      </c>
      <c r="AB61" s="17" t="s">
        <v>356</v>
      </c>
      <c r="AC61" s="17" t="s">
        <v>356</v>
      </c>
      <c r="AD61" s="17" t="s">
        <v>356</v>
      </c>
      <c r="AE61" s="17" t="s">
        <v>356</v>
      </c>
      <c r="AF61" s="17" t="s">
        <v>356</v>
      </c>
      <c r="AG61" s="145"/>
      <c r="AH61" s="146"/>
      <c r="AI61" s="146"/>
      <c r="AJ61" s="146"/>
    </row>
    <row r="62" spans="1:36" s="1" customFormat="1" ht="14" x14ac:dyDescent="0.15">
      <c r="A62" s="15" t="s">
        <v>233</v>
      </c>
      <c r="B62" s="16" t="s">
        <v>54</v>
      </c>
      <c r="C62" s="15" t="s">
        <v>38</v>
      </c>
      <c r="D62" s="33" t="s">
        <v>201</v>
      </c>
      <c r="E62" s="31">
        <f>E58/$E$2</f>
        <v>34.068749607354512</v>
      </c>
      <c r="F62" s="31">
        <f t="shared" ref="F62:AF62" si="19">F58/$E$2</f>
        <v>11.590406187394859</v>
      </c>
      <c r="G62" s="31">
        <f t="shared" si="19"/>
        <v>1.230463705596158</v>
      </c>
      <c r="H62" s="31">
        <f t="shared" si="19"/>
        <v>1.6399318716450624</v>
      </c>
      <c r="I62" s="31">
        <f t="shared" si="19"/>
        <v>1.1127747645872161</v>
      </c>
      <c r="J62" s="31">
        <f t="shared" si="19"/>
        <v>2.2253750200685474</v>
      </c>
      <c r="K62" s="31">
        <f t="shared" si="19"/>
        <v>24.067004516295661</v>
      </c>
      <c r="L62" s="31">
        <f t="shared" si="19"/>
        <v>23.158579914699949</v>
      </c>
      <c r="M62" s="31">
        <f t="shared" si="19"/>
        <v>28.964288456571666</v>
      </c>
      <c r="N62" s="31">
        <f t="shared" si="19"/>
        <v>17.374510501957992</v>
      </c>
      <c r="O62" s="31">
        <f t="shared" si="19"/>
        <v>24.067004516295661</v>
      </c>
      <c r="P62" s="31">
        <f t="shared" si="19"/>
        <v>17.374510501957992</v>
      </c>
      <c r="Q62" s="31">
        <f t="shared" si="19"/>
        <v>17.374510501957992</v>
      </c>
      <c r="R62" s="31">
        <f t="shared" si="19"/>
        <v>28.964288456571666</v>
      </c>
      <c r="S62" s="31">
        <f t="shared" si="19"/>
        <v>27.573311275382348</v>
      </c>
      <c r="T62" s="31">
        <f t="shared" si="19"/>
        <v>20.445870765536547</v>
      </c>
      <c r="U62" s="31">
        <f t="shared" si="19"/>
        <v>22.04667769564216</v>
      </c>
      <c r="V62" s="31">
        <f t="shared" si="19"/>
        <v>11.033722139621245</v>
      </c>
      <c r="W62" s="31">
        <f t="shared" si="19"/>
        <v>28.964288456571666</v>
      </c>
      <c r="X62" s="31">
        <f t="shared" si="19"/>
        <v>27.246560425523004</v>
      </c>
      <c r="Y62" s="31">
        <f t="shared" si="19"/>
        <v>13.623507074599154</v>
      </c>
      <c r="Z62" s="31">
        <f t="shared" si="19"/>
        <v>17.374510501957992</v>
      </c>
      <c r="AA62" s="31">
        <f t="shared" si="19"/>
        <v>23.158579914699949</v>
      </c>
      <c r="AB62" s="31">
        <f t="shared" si="19"/>
        <v>11.590406187394859</v>
      </c>
      <c r="AC62" s="31">
        <f t="shared" si="19"/>
        <v>11.590406187394859</v>
      </c>
      <c r="AD62" s="31">
        <f t="shared" si="19"/>
        <v>28.964288456571666</v>
      </c>
      <c r="AE62" s="31">
        <f t="shared" si="19"/>
        <v>17.374510501957992</v>
      </c>
      <c r="AF62" s="31">
        <f t="shared" si="19"/>
        <v>20.445870765536547</v>
      </c>
      <c r="AG62" s="145"/>
      <c r="AH62" s="146"/>
      <c r="AI62" s="146"/>
      <c r="AJ62" s="146"/>
    </row>
    <row r="63" spans="1:36" s="1" customFormat="1" ht="114.75" customHeight="1" x14ac:dyDescent="0.15">
      <c r="A63" s="20" t="s">
        <v>202</v>
      </c>
      <c r="B63" s="123" t="s">
        <v>39</v>
      </c>
      <c r="C63" s="117" t="s">
        <v>4</v>
      </c>
      <c r="D63" s="118" t="s">
        <v>216</v>
      </c>
      <c r="E63" s="125" t="s">
        <v>368</v>
      </c>
      <c r="F63" s="13" t="s">
        <v>368</v>
      </c>
      <c r="G63" s="13" t="s">
        <v>368</v>
      </c>
      <c r="H63" s="13" t="s">
        <v>368</v>
      </c>
      <c r="I63" s="13" t="s">
        <v>368</v>
      </c>
      <c r="J63" s="13" t="s">
        <v>368</v>
      </c>
      <c r="K63" s="13" t="s">
        <v>368</v>
      </c>
      <c r="L63" s="13" t="s">
        <v>368</v>
      </c>
      <c r="M63" s="13" t="s">
        <v>368</v>
      </c>
      <c r="N63" s="13" t="s">
        <v>368</v>
      </c>
      <c r="O63" s="13" t="s">
        <v>368</v>
      </c>
      <c r="P63" s="13" t="s">
        <v>368</v>
      </c>
      <c r="Q63" s="13" t="s">
        <v>368</v>
      </c>
      <c r="R63" s="13" t="s">
        <v>368</v>
      </c>
      <c r="S63" s="13" t="s">
        <v>368</v>
      </c>
      <c r="T63" s="13" t="s">
        <v>368</v>
      </c>
      <c r="U63" s="13" t="s">
        <v>368</v>
      </c>
      <c r="V63" s="13" t="s">
        <v>368</v>
      </c>
      <c r="W63" s="13" t="s">
        <v>368</v>
      </c>
      <c r="X63" s="13" t="s">
        <v>368</v>
      </c>
      <c r="Y63" s="13" t="s">
        <v>368</v>
      </c>
      <c r="Z63" s="13" t="s">
        <v>368</v>
      </c>
      <c r="AA63" s="13" t="s">
        <v>368</v>
      </c>
      <c r="AB63" s="13" t="s">
        <v>368</v>
      </c>
      <c r="AC63" s="13" t="s">
        <v>368</v>
      </c>
      <c r="AD63" s="13" t="s">
        <v>368</v>
      </c>
      <c r="AE63" s="13" t="s">
        <v>368</v>
      </c>
      <c r="AF63" s="13" t="s">
        <v>368</v>
      </c>
      <c r="AG63" s="145"/>
      <c r="AH63" s="146"/>
      <c r="AI63" s="146"/>
      <c r="AJ63" s="146"/>
    </row>
    <row r="64" spans="1:36" s="1" customFormat="1" ht="28" x14ac:dyDescent="0.15">
      <c r="A64" s="9" t="s">
        <v>203</v>
      </c>
      <c r="B64" s="16" t="s">
        <v>51</v>
      </c>
      <c r="C64" s="15" t="s">
        <v>38</v>
      </c>
      <c r="D64" s="33" t="s">
        <v>217</v>
      </c>
      <c r="E64" s="31">
        <v>266181</v>
      </c>
      <c r="F64" s="31">
        <v>329909.28000000003</v>
      </c>
      <c r="G64" s="31">
        <v>55989.43</v>
      </c>
      <c r="H64" s="31">
        <v>74086.92</v>
      </c>
      <c r="I64" s="31">
        <v>72891.09</v>
      </c>
      <c r="J64" s="31">
        <v>205283.87</v>
      </c>
      <c r="K64" s="31">
        <v>854104.52</v>
      </c>
      <c r="L64" s="31">
        <v>604986.96</v>
      </c>
      <c r="M64" s="31">
        <v>756953.47</v>
      </c>
      <c r="N64" s="31">
        <v>456263.45</v>
      </c>
      <c r="O64" s="31">
        <v>1110818.79</v>
      </c>
      <c r="P64" s="31">
        <v>292402.94</v>
      </c>
      <c r="Q64" s="31">
        <v>578431.27</v>
      </c>
      <c r="R64" s="31">
        <v>570046.9</v>
      </c>
      <c r="S64" s="31">
        <v>902107.96</v>
      </c>
      <c r="T64" s="31">
        <v>954115.22</v>
      </c>
      <c r="U64" s="31">
        <v>745939.41</v>
      </c>
      <c r="V64" s="31">
        <v>403100.71</v>
      </c>
      <c r="W64" s="31">
        <v>798276.7</v>
      </c>
      <c r="X64" s="31">
        <v>245688</v>
      </c>
      <c r="Y64" s="31">
        <v>582371.74</v>
      </c>
      <c r="Z64" s="31">
        <v>500426.94</v>
      </c>
      <c r="AA64" s="31">
        <v>668147.18000000005</v>
      </c>
      <c r="AB64" s="31">
        <v>330338.28000000003</v>
      </c>
      <c r="AC64" s="31">
        <v>382544.8</v>
      </c>
      <c r="AD64" s="31">
        <v>908787.14</v>
      </c>
      <c r="AE64" s="31">
        <v>504772.08</v>
      </c>
      <c r="AF64" s="31">
        <v>887400.88</v>
      </c>
      <c r="AG64" s="145">
        <f t="shared" ref="AG64" si="20">SUM(E64:AF64)</f>
        <v>15042366.930000002</v>
      </c>
      <c r="AH64" s="146" t="s">
        <v>1818</v>
      </c>
      <c r="AI64" s="146"/>
      <c r="AJ64" s="146"/>
    </row>
    <row r="65" spans="1:36" s="1" customFormat="1" ht="126" x14ac:dyDescent="0.15">
      <c r="A65" s="19" t="s">
        <v>234</v>
      </c>
      <c r="B65" s="11" t="s">
        <v>52</v>
      </c>
      <c r="C65" s="15" t="s">
        <v>4</v>
      </c>
      <c r="D65" s="33" t="s">
        <v>218</v>
      </c>
      <c r="E65" s="9" t="s">
        <v>369</v>
      </c>
      <c r="F65" s="9" t="s">
        <v>369</v>
      </c>
      <c r="G65" s="9" t="s">
        <v>369</v>
      </c>
      <c r="H65" s="9" t="s">
        <v>369</v>
      </c>
      <c r="I65" s="9" t="s">
        <v>369</v>
      </c>
      <c r="J65" s="9" t="s">
        <v>369</v>
      </c>
      <c r="K65" s="9" t="s">
        <v>369</v>
      </c>
      <c r="L65" s="9" t="s">
        <v>369</v>
      </c>
      <c r="M65" s="9" t="s">
        <v>369</v>
      </c>
      <c r="N65" s="9" t="s">
        <v>369</v>
      </c>
      <c r="O65" s="9" t="s">
        <v>369</v>
      </c>
      <c r="P65" s="9" t="s">
        <v>369</v>
      </c>
      <c r="Q65" s="9" t="s">
        <v>369</v>
      </c>
      <c r="R65" s="9" t="s">
        <v>369</v>
      </c>
      <c r="S65" s="9" t="s">
        <v>369</v>
      </c>
      <c r="T65" s="9" t="s">
        <v>369</v>
      </c>
      <c r="U65" s="9" t="s">
        <v>369</v>
      </c>
      <c r="V65" s="9" t="s">
        <v>369</v>
      </c>
      <c r="W65" s="9" t="s">
        <v>369</v>
      </c>
      <c r="X65" s="9" t="s">
        <v>369</v>
      </c>
      <c r="Y65" s="9" t="s">
        <v>369</v>
      </c>
      <c r="Z65" s="9" t="s">
        <v>369</v>
      </c>
      <c r="AA65" s="9" t="s">
        <v>369</v>
      </c>
      <c r="AB65" s="9" t="s">
        <v>369</v>
      </c>
      <c r="AC65" s="9" t="s">
        <v>369</v>
      </c>
      <c r="AD65" s="9" t="s">
        <v>369</v>
      </c>
      <c r="AE65" s="9" t="s">
        <v>369</v>
      </c>
      <c r="AF65" s="9" t="s">
        <v>369</v>
      </c>
      <c r="AG65" s="145"/>
      <c r="AH65" s="146"/>
      <c r="AI65" s="146"/>
      <c r="AJ65" s="146"/>
    </row>
    <row r="66" spans="1:36" s="1" customFormat="1" ht="28" x14ac:dyDescent="0.15">
      <c r="A66" s="15" t="s">
        <v>235</v>
      </c>
      <c r="B66" s="16" t="s">
        <v>53</v>
      </c>
      <c r="C66" s="15" t="s">
        <v>4</v>
      </c>
      <c r="D66" s="33" t="s">
        <v>201</v>
      </c>
      <c r="E66" s="9" t="s">
        <v>360</v>
      </c>
      <c r="F66" s="9" t="s">
        <v>360</v>
      </c>
      <c r="G66" s="9" t="s">
        <v>360</v>
      </c>
      <c r="H66" s="9" t="s">
        <v>360</v>
      </c>
      <c r="I66" s="9" t="s">
        <v>360</v>
      </c>
      <c r="J66" s="9" t="s">
        <v>360</v>
      </c>
      <c r="K66" s="9" t="s">
        <v>360</v>
      </c>
      <c r="L66" s="9" t="s">
        <v>360</v>
      </c>
      <c r="M66" s="9" t="s">
        <v>360</v>
      </c>
      <c r="N66" s="9" t="s">
        <v>360</v>
      </c>
      <c r="O66" s="9" t="s">
        <v>360</v>
      </c>
      <c r="P66" s="9" t="s">
        <v>360</v>
      </c>
      <c r="Q66" s="9" t="s">
        <v>360</v>
      </c>
      <c r="R66" s="9" t="s">
        <v>360</v>
      </c>
      <c r="S66" s="9" t="s">
        <v>360</v>
      </c>
      <c r="T66" s="9" t="s">
        <v>360</v>
      </c>
      <c r="U66" s="9" t="s">
        <v>360</v>
      </c>
      <c r="V66" s="9" t="s">
        <v>360</v>
      </c>
      <c r="W66" s="9" t="s">
        <v>360</v>
      </c>
      <c r="X66" s="9" t="s">
        <v>360</v>
      </c>
      <c r="Y66" s="9" t="s">
        <v>360</v>
      </c>
      <c r="Z66" s="9" t="s">
        <v>360</v>
      </c>
      <c r="AA66" s="9" t="s">
        <v>360</v>
      </c>
      <c r="AB66" s="9" t="s">
        <v>360</v>
      </c>
      <c r="AC66" s="9" t="s">
        <v>360</v>
      </c>
      <c r="AD66" s="9" t="s">
        <v>360</v>
      </c>
      <c r="AE66" s="9" t="s">
        <v>360</v>
      </c>
      <c r="AF66" s="9" t="s">
        <v>360</v>
      </c>
      <c r="AG66" s="145"/>
      <c r="AH66" s="146"/>
      <c r="AI66" s="146"/>
      <c r="AJ66" s="146"/>
    </row>
    <row r="67" spans="1:36" s="1" customFormat="1" ht="14" x14ac:dyDescent="0.15">
      <c r="A67" s="15" t="s">
        <v>236</v>
      </c>
      <c r="B67" s="16" t="s">
        <v>2</v>
      </c>
      <c r="C67" s="15" t="s">
        <v>4</v>
      </c>
      <c r="D67" s="33" t="s">
        <v>201</v>
      </c>
      <c r="E67" s="17" t="s">
        <v>356</v>
      </c>
      <c r="F67" s="17" t="s">
        <v>356</v>
      </c>
      <c r="G67" s="17" t="s">
        <v>356</v>
      </c>
      <c r="H67" s="17" t="s">
        <v>356</v>
      </c>
      <c r="I67" s="17" t="s">
        <v>356</v>
      </c>
      <c r="J67" s="17" t="s">
        <v>356</v>
      </c>
      <c r="K67" s="17" t="s">
        <v>356</v>
      </c>
      <c r="L67" s="17" t="s">
        <v>356</v>
      </c>
      <c r="M67" s="17" t="s">
        <v>356</v>
      </c>
      <c r="N67" s="17" t="s">
        <v>356</v>
      </c>
      <c r="O67" s="17" t="s">
        <v>356</v>
      </c>
      <c r="P67" s="17" t="s">
        <v>356</v>
      </c>
      <c r="Q67" s="17" t="s">
        <v>356</v>
      </c>
      <c r="R67" s="17" t="s">
        <v>356</v>
      </c>
      <c r="S67" s="17" t="s">
        <v>356</v>
      </c>
      <c r="T67" s="17" t="s">
        <v>356</v>
      </c>
      <c r="U67" s="17" t="s">
        <v>356</v>
      </c>
      <c r="V67" s="17" t="s">
        <v>356</v>
      </c>
      <c r="W67" s="17" t="s">
        <v>356</v>
      </c>
      <c r="X67" s="17" t="s">
        <v>356</v>
      </c>
      <c r="Y67" s="17" t="s">
        <v>356</v>
      </c>
      <c r="Z67" s="17" t="s">
        <v>356</v>
      </c>
      <c r="AA67" s="17" t="s">
        <v>356</v>
      </c>
      <c r="AB67" s="17" t="s">
        <v>356</v>
      </c>
      <c r="AC67" s="17" t="s">
        <v>356</v>
      </c>
      <c r="AD67" s="17" t="s">
        <v>356</v>
      </c>
      <c r="AE67" s="17" t="s">
        <v>356</v>
      </c>
      <c r="AF67" s="17" t="s">
        <v>356</v>
      </c>
      <c r="AG67" s="145"/>
      <c r="AH67" s="146"/>
      <c r="AI67" s="146"/>
      <c r="AJ67" s="146"/>
    </row>
    <row r="68" spans="1:36" s="1" customFormat="1" ht="14" x14ac:dyDescent="0.15">
      <c r="A68" s="15" t="s">
        <v>237</v>
      </c>
      <c r="B68" s="16" t="s">
        <v>54</v>
      </c>
      <c r="C68" s="15" t="s">
        <v>38</v>
      </c>
      <c r="D68" s="33" t="s">
        <v>201</v>
      </c>
      <c r="E68" s="31">
        <f>E64/$E$2</f>
        <v>9.2902016627227617</v>
      </c>
      <c r="F68" s="31">
        <f t="shared" ref="F68:AF68" si="21">F64/$E$2</f>
        <v>11.514434695202397</v>
      </c>
      <c r="G68" s="31">
        <f t="shared" si="21"/>
        <v>1.9541330736637839</v>
      </c>
      <c r="H68" s="31">
        <f t="shared" si="21"/>
        <v>2.5857684333968547</v>
      </c>
      <c r="I68" s="31">
        <f t="shared" si="21"/>
        <v>2.544031788578728</v>
      </c>
      <c r="J68" s="31">
        <f t="shared" si="21"/>
        <v>7.1647809212684717</v>
      </c>
      <c r="K68" s="31">
        <f t="shared" si="21"/>
        <v>29.809803223532207</v>
      </c>
      <c r="L68" s="31">
        <f t="shared" si="21"/>
        <v>21.115146692354408</v>
      </c>
      <c r="M68" s="31">
        <f t="shared" si="21"/>
        <v>26.419054649271597</v>
      </c>
      <c r="N68" s="31">
        <f t="shared" si="21"/>
        <v>15.92442534151432</v>
      </c>
      <c r="O68" s="31">
        <f t="shared" si="21"/>
        <v>38.769598768663748</v>
      </c>
      <c r="P68" s="31">
        <f t="shared" si="21"/>
        <v>10.205395123517546</v>
      </c>
      <c r="Q68" s="31">
        <f t="shared" si="21"/>
        <v>20.188304748741789</v>
      </c>
      <c r="R68" s="31">
        <f t="shared" si="21"/>
        <v>19.895674966319746</v>
      </c>
      <c r="S68" s="31">
        <f t="shared" si="21"/>
        <v>31.485210702294445</v>
      </c>
      <c r="T68" s="31">
        <f t="shared" si="21"/>
        <v>33.300358790721702</v>
      </c>
      <c r="U68" s="31">
        <f t="shared" si="21"/>
        <v>26.034643896718531</v>
      </c>
      <c r="V68" s="31">
        <f t="shared" si="21"/>
        <v>14.068948896753433</v>
      </c>
      <c r="W68" s="31">
        <f t="shared" si="21"/>
        <v>27.86131063318884</v>
      </c>
      <c r="X68" s="31">
        <f t="shared" si="21"/>
        <v>8.5749586413419046</v>
      </c>
      <c r="Y68" s="31">
        <f t="shared" si="21"/>
        <v>20.325834328035238</v>
      </c>
      <c r="Z68" s="31">
        <f t="shared" si="21"/>
        <v>17.46581157204783</v>
      </c>
      <c r="AA68" s="31">
        <f t="shared" si="21"/>
        <v>23.319553396296222</v>
      </c>
      <c r="AB68" s="31">
        <f t="shared" si="21"/>
        <v>11.529407576487342</v>
      </c>
      <c r="AC68" s="31">
        <f t="shared" si="21"/>
        <v>13.351510201802331</v>
      </c>
      <c r="AD68" s="31">
        <f t="shared" si="21"/>
        <v>31.718326248263637</v>
      </c>
      <c r="AE68" s="31">
        <f t="shared" si="21"/>
        <v>17.617464871316987</v>
      </c>
      <c r="AF68" s="31">
        <f t="shared" si="21"/>
        <v>30.971906826098188</v>
      </c>
      <c r="AG68" s="145"/>
      <c r="AH68" s="146"/>
      <c r="AI68" s="146"/>
      <c r="AJ68" s="146"/>
    </row>
    <row r="69" spans="1:36" s="1" customFormat="1" ht="65.25" customHeight="1" x14ac:dyDescent="0.15">
      <c r="A69" s="20" t="s">
        <v>202</v>
      </c>
      <c r="B69" s="123" t="s">
        <v>39</v>
      </c>
      <c r="C69" s="117" t="s">
        <v>4</v>
      </c>
      <c r="D69" s="118" t="s">
        <v>216</v>
      </c>
      <c r="E69" s="125" t="s">
        <v>370</v>
      </c>
      <c r="F69" s="13" t="s">
        <v>370</v>
      </c>
      <c r="G69" s="13" t="s">
        <v>370</v>
      </c>
      <c r="H69" s="13" t="s">
        <v>370</v>
      </c>
      <c r="I69" s="13" t="s">
        <v>370</v>
      </c>
      <c r="J69" s="13" t="s">
        <v>370</v>
      </c>
      <c r="K69" s="13" t="s">
        <v>370</v>
      </c>
      <c r="L69" s="13" t="s">
        <v>370</v>
      </c>
      <c r="M69" s="13" t="s">
        <v>370</v>
      </c>
      <c r="N69" s="13" t="s">
        <v>370</v>
      </c>
      <c r="O69" s="13" t="s">
        <v>370</v>
      </c>
      <c r="P69" s="13" t="s">
        <v>370</v>
      </c>
      <c r="Q69" s="13" t="s">
        <v>370</v>
      </c>
      <c r="R69" s="13" t="s">
        <v>370</v>
      </c>
      <c r="S69" s="13" t="s">
        <v>370</v>
      </c>
      <c r="T69" s="13" t="s">
        <v>370</v>
      </c>
      <c r="U69" s="13" t="s">
        <v>370</v>
      </c>
      <c r="V69" s="13" t="s">
        <v>370</v>
      </c>
      <c r="W69" s="13" t="s">
        <v>370</v>
      </c>
      <c r="X69" s="13" t="s">
        <v>370</v>
      </c>
      <c r="Y69" s="13" t="s">
        <v>370</v>
      </c>
      <c r="Z69" s="13" t="s">
        <v>370</v>
      </c>
      <c r="AA69" s="13" t="s">
        <v>370</v>
      </c>
      <c r="AB69" s="13" t="s">
        <v>370</v>
      </c>
      <c r="AC69" s="13" t="s">
        <v>370</v>
      </c>
      <c r="AD69" s="13" t="s">
        <v>370</v>
      </c>
      <c r="AE69" s="13" t="s">
        <v>370</v>
      </c>
      <c r="AF69" s="13" t="s">
        <v>370</v>
      </c>
      <c r="AG69" s="145"/>
      <c r="AH69" s="146"/>
      <c r="AI69" s="146"/>
      <c r="AJ69" s="146"/>
    </row>
    <row r="70" spans="1:36" s="1" customFormat="1" ht="28" x14ac:dyDescent="0.15">
      <c r="A70" s="9" t="s">
        <v>203</v>
      </c>
      <c r="B70" s="16" t="s">
        <v>51</v>
      </c>
      <c r="C70" s="15" t="s">
        <v>38</v>
      </c>
      <c r="D70" s="33" t="s">
        <v>217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145">
        <f t="shared" ref="AG70" si="22">SUM(E70:AF70)</f>
        <v>0</v>
      </c>
      <c r="AH70" s="146"/>
      <c r="AI70" s="146"/>
      <c r="AJ70" s="146"/>
    </row>
    <row r="71" spans="1:36" s="1" customFormat="1" ht="84" x14ac:dyDescent="0.15">
      <c r="A71" s="19" t="s">
        <v>238</v>
      </c>
      <c r="B71" s="11" t="s">
        <v>52</v>
      </c>
      <c r="C71" s="15" t="s">
        <v>4</v>
      </c>
      <c r="D71" s="33" t="s">
        <v>218</v>
      </c>
      <c r="E71" s="9" t="s">
        <v>371</v>
      </c>
      <c r="F71" s="9" t="s">
        <v>371</v>
      </c>
      <c r="G71" s="9" t="s">
        <v>371</v>
      </c>
      <c r="H71" s="9" t="s">
        <v>371</v>
      </c>
      <c r="I71" s="9" t="s">
        <v>371</v>
      </c>
      <c r="J71" s="9" t="s">
        <v>371</v>
      </c>
      <c r="K71" s="9" t="s">
        <v>371</v>
      </c>
      <c r="L71" s="9" t="s">
        <v>371</v>
      </c>
      <c r="M71" s="9" t="s">
        <v>371</v>
      </c>
      <c r="N71" s="9" t="s">
        <v>371</v>
      </c>
      <c r="O71" s="9" t="s">
        <v>371</v>
      </c>
      <c r="P71" s="9" t="s">
        <v>371</v>
      </c>
      <c r="Q71" s="9" t="s">
        <v>371</v>
      </c>
      <c r="R71" s="9" t="s">
        <v>371</v>
      </c>
      <c r="S71" s="9" t="s">
        <v>371</v>
      </c>
      <c r="T71" s="9" t="s">
        <v>371</v>
      </c>
      <c r="U71" s="9" t="s">
        <v>371</v>
      </c>
      <c r="V71" s="9" t="s">
        <v>371</v>
      </c>
      <c r="W71" s="9" t="s">
        <v>371</v>
      </c>
      <c r="X71" s="9" t="s">
        <v>371</v>
      </c>
      <c r="Y71" s="9" t="s">
        <v>371</v>
      </c>
      <c r="Z71" s="9" t="s">
        <v>371</v>
      </c>
      <c r="AA71" s="9" t="s">
        <v>371</v>
      </c>
      <c r="AB71" s="9" t="s">
        <v>371</v>
      </c>
      <c r="AC71" s="9" t="s">
        <v>371</v>
      </c>
      <c r="AD71" s="9" t="s">
        <v>371</v>
      </c>
      <c r="AE71" s="9" t="s">
        <v>371</v>
      </c>
      <c r="AF71" s="9" t="s">
        <v>371</v>
      </c>
      <c r="AG71" s="145"/>
      <c r="AH71" s="146"/>
      <c r="AI71" s="146"/>
      <c r="AJ71" s="146"/>
    </row>
    <row r="72" spans="1:36" s="1" customFormat="1" ht="28" x14ac:dyDescent="0.15">
      <c r="A72" s="15" t="s">
        <v>239</v>
      </c>
      <c r="B72" s="16" t="s">
        <v>53</v>
      </c>
      <c r="C72" s="15" t="s">
        <v>4</v>
      </c>
      <c r="D72" s="33" t="s">
        <v>201</v>
      </c>
      <c r="E72" s="9" t="s">
        <v>372</v>
      </c>
      <c r="F72" s="9" t="s">
        <v>372</v>
      </c>
      <c r="G72" s="9" t="s">
        <v>372</v>
      </c>
      <c r="H72" s="9" t="s">
        <v>372</v>
      </c>
      <c r="I72" s="9" t="s">
        <v>372</v>
      </c>
      <c r="J72" s="9" t="s">
        <v>372</v>
      </c>
      <c r="K72" s="9" t="s">
        <v>372</v>
      </c>
      <c r="L72" s="9" t="s">
        <v>372</v>
      </c>
      <c r="M72" s="9" t="s">
        <v>372</v>
      </c>
      <c r="N72" s="9" t="s">
        <v>372</v>
      </c>
      <c r="O72" s="9" t="s">
        <v>372</v>
      </c>
      <c r="P72" s="9" t="s">
        <v>372</v>
      </c>
      <c r="Q72" s="9" t="s">
        <v>372</v>
      </c>
      <c r="R72" s="9" t="s">
        <v>372</v>
      </c>
      <c r="S72" s="9" t="s">
        <v>372</v>
      </c>
      <c r="T72" s="9" t="s">
        <v>372</v>
      </c>
      <c r="U72" s="9" t="s">
        <v>372</v>
      </c>
      <c r="V72" s="9" t="s">
        <v>372</v>
      </c>
      <c r="W72" s="9" t="s">
        <v>372</v>
      </c>
      <c r="X72" s="9" t="s">
        <v>372</v>
      </c>
      <c r="Y72" s="9" t="s">
        <v>372</v>
      </c>
      <c r="Z72" s="9" t="s">
        <v>372</v>
      </c>
      <c r="AA72" s="9" t="s">
        <v>372</v>
      </c>
      <c r="AB72" s="9" t="s">
        <v>372</v>
      </c>
      <c r="AC72" s="9" t="s">
        <v>372</v>
      </c>
      <c r="AD72" s="9" t="s">
        <v>372</v>
      </c>
      <c r="AE72" s="9" t="s">
        <v>372</v>
      </c>
      <c r="AF72" s="9" t="s">
        <v>372</v>
      </c>
      <c r="AG72" s="145"/>
      <c r="AH72" s="146"/>
      <c r="AI72" s="146"/>
      <c r="AJ72" s="146"/>
    </row>
    <row r="73" spans="1:36" s="1" customFormat="1" ht="14" x14ac:dyDescent="0.15">
      <c r="A73" s="15" t="s">
        <v>240</v>
      </c>
      <c r="B73" s="16" t="s">
        <v>2</v>
      </c>
      <c r="C73" s="15" t="s">
        <v>4</v>
      </c>
      <c r="D73" s="33" t="s">
        <v>201</v>
      </c>
      <c r="E73" s="17" t="s">
        <v>356</v>
      </c>
      <c r="F73" s="17" t="s">
        <v>356</v>
      </c>
      <c r="G73" s="17" t="s">
        <v>356</v>
      </c>
      <c r="H73" s="17" t="s">
        <v>356</v>
      </c>
      <c r="I73" s="17" t="s">
        <v>356</v>
      </c>
      <c r="J73" s="17" t="s">
        <v>356</v>
      </c>
      <c r="K73" s="17" t="s">
        <v>356</v>
      </c>
      <c r="L73" s="17" t="s">
        <v>356</v>
      </c>
      <c r="M73" s="17" t="s">
        <v>356</v>
      </c>
      <c r="N73" s="17" t="s">
        <v>356</v>
      </c>
      <c r="O73" s="17" t="s">
        <v>356</v>
      </c>
      <c r="P73" s="17" t="s">
        <v>356</v>
      </c>
      <c r="Q73" s="17" t="s">
        <v>356</v>
      </c>
      <c r="R73" s="17" t="s">
        <v>356</v>
      </c>
      <c r="S73" s="17" t="s">
        <v>356</v>
      </c>
      <c r="T73" s="17" t="s">
        <v>356</v>
      </c>
      <c r="U73" s="17" t="s">
        <v>356</v>
      </c>
      <c r="V73" s="17" t="s">
        <v>356</v>
      </c>
      <c r="W73" s="17" t="s">
        <v>356</v>
      </c>
      <c r="X73" s="17" t="s">
        <v>356</v>
      </c>
      <c r="Y73" s="17" t="s">
        <v>356</v>
      </c>
      <c r="Z73" s="17" t="s">
        <v>356</v>
      </c>
      <c r="AA73" s="17" t="s">
        <v>356</v>
      </c>
      <c r="AB73" s="17" t="s">
        <v>356</v>
      </c>
      <c r="AC73" s="17" t="s">
        <v>356</v>
      </c>
      <c r="AD73" s="17" t="s">
        <v>356</v>
      </c>
      <c r="AE73" s="17" t="s">
        <v>356</v>
      </c>
      <c r="AF73" s="17" t="s">
        <v>356</v>
      </c>
      <c r="AG73" s="145"/>
      <c r="AH73" s="146"/>
      <c r="AI73" s="146"/>
      <c r="AJ73" s="146"/>
    </row>
    <row r="74" spans="1:36" s="1" customFormat="1" ht="14" x14ac:dyDescent="0.15">
      <c r="A74" s="15" t="s">
        <v>241</v>
      </c>
      <c r="B74" s="16" t="s">
        <v>54</v>
      </c>
      <c r="C74" s="15" t="s">
        <v>38</v>
      </c>
      <c r="D74" s="33" t="s">
        <v>201</v>
      </c>
      <c r="E74" s="31">
        <f>E70/$E$2</f>
        <v>0</v>
      </c>
      <c r="F74" s="31">
        <f t="shared" ref="F74:AF74" si="23">F70/$E$2</f>
        <v>0</v>
      </c>
      <c r="G74" s="31">
        <f t="shared" si="23"/>
        <v>0</v>
      </c>
      <c r="H74" s="31">
        <f t="shared" si="23"/>
        <v>0</v>
      </c>
      <c r="I74" s="31">
        <f t="shared" si="23"/>
        <v>0</v>
      </c>
      <c r="J74" s="31">
        <f t="shared" si="23"/>
        <v>0</v>
      </c>
      <c r="K74" s="31">
        <f t="shared" si="23"/>
        <v>0</v>
      </c>
      <c r="L74" s="31">
        <f t="shared" si="23"/>
        <v>0</v>
      </c>
      <c r="M74" s="31">
        <f t="shared" si="23"/>
        <v>0</v>
      </c>
      <c r="N74" s="31">
        <f t="shared" si="23"/>
        <v>0</v>
      </c>
      <c r="O74" s="31">
        <f t="shared" si="23"/>
        <v>0</v>
      </c>
      <c r="P74" s="31">
        <f t="shared" si="23"/>
        <v>0</v>
      </c>
      <c r="Q74" s="31">
        <f t="shared" si="23"/>
        <v>0</v>
      </c>
      <c r="R74" s="31">
        <f t="shared" si="23"/>
        <v>0</v>
      </c>
      <c r="S74" s="31">
        <f t="shared" si="23"/>
        <v>0</v>
      </c>
      <c r="T74" s="31">
        <f t="shared" si="23"/>
        <v>0</v>
      </c>
      <c r="U74" s="31">
        <f t="shared" si="23"/>
        <v>0</v>
      </c>
      <c r="V74" s="31">
        <f t="shared" si="23"/>
        <v>0</v>
      </c>
      <c r="W74" s="31">
        <f t="shared" si="23"/>
        <v>0</v>
      </c>
      <c r="X74" s="31">
        <f t="shared" si="23"/>
        <v>0</v>
      </c>
      <c r="Y74" s="31">
        <f t="shared" si="23"/>
        <v>0</v>
      </c>
      <c r="Z74" s="31">
        <f t="shared" si="23"/>
        <v>0</v>
      </c>
      <c r="AA74" s="31">
        <f t="shared" si="23"/>
        <v>0</v>
      </c>
      <c r="AB74" s="31">
        <f t="shared" si="23"/>
        <v>0</v>
      </c>
      <c r="AC74" s="31">
        <f t="shared" si="23"/>
        <v>0</v>
      </c>
      <c r="AD74" s="31">
        <f t="shared" si="23"/>
        <v>0</v>
      </c>
      <c r="AE74" s="31">
        <f t="shared" si="23"/>
        <v>0</v>
      </c>
      <c r="AF74" s="31">
        <f t="shared" si="23"/>
        <v>0</v>
      </c>
      <c r="AG74" s="145"/>
      <c r="AH74" s="146"/>
      <c r="AI74" s="146"/>
      <c r="AJ74" s="146"/>
    </row>
    <row r="75" spans="1:36" s="1" customFormat="1" ht="39" customHeight="1" x14ac:dyDescent="0.15">
      <c r="A75" s="20" t="s">
        <v>202</v>
      </c>
      <c r="B75" s="123" t="s">
        <v>39</v>
      </c>
      <c r="C75" s="117" t="s">
        <v>4</v>
      </c>
      <c r="D75" s="118" t="s">
        <v>216</v>
      </c>
      <c r="E75" s="125" t="s">
        <v>373</v>
      </c>
      <c r="F75" s="13" t="s">
        <v>373</v>
      </c>
      <c r="G75" s="13" t="s">
        <v>373</v>
      </c>
      <c r="H75" s="13" t="s">
        <v>373</v>
      </c>
      <c r="I75" s="13" t="s">
        <v>373</v>
      </c>
      <c r="J75" s="13" t="s">
        <v>373</v>
      </c>
      <c r="K75" s="13" t="s">
        <v>373</v>
      </c>
      <c r="L75" s="13" t="s">
        <v>373</v>
      </c>
      <c r="M75" s="13" t="s">
        <v>373</v>
      </c>
      <c r="N75" s="13" t="s">
        <v>373</v>
      </c>
      <c r="O75" s="13" t="s">
        <v>373</v>
      </c>
      <c r="P75" s="13" t="s">
        <v>373</v>
      </c>
      <c r="Q75" s="13" t="s">
        <v>373</v>
      </c>
      <c r="R75" s="13" t="s">
        <v>373</v>
      </c>
      <c r="S75" s="13" t="s">
        <v>373</v>
      </c>
      <c r="T75" s="13" t="s">
        <v>373</v>
      </c>
      <c r="U75" s="13" t="s">
        <v>373</v>
      </c>
      <c r="V75" s="13" t="s">
        <v>373</v>
      </c>
      <c r="W75" s="13" t="s">
        <v>373</v>
      </c>
      <c r="X75" s="13" t="s">
        <v>373</v>
      </c>
      <c r="Y75" s="13" t="s">
        <v>373</v>
      </c>
      <c r="Z75" s="13" t="s">
        <v>373</v>
      </c>
      <c r="AA75" s="13" t="s">
        <v>373</v>
      </c>
      <c r="AB75" s="13" t="s">
        <v>373</v>
      </c>
      <c r="AC75" s="13" t="s">
        <v>373</v>
      </c>
      <c r="AD75" s="13" t="s">
        <v>373</v>
      </c>
      <c r="AE75" s="13" t="s">
        <v>373</v>
      </c>
      <c r="AF75" s="13" t="s">
        <v>373</v>
      </c>
      <c r="AG75" s="145"/>
      <c r="AH75" s="146"/>
      <c r="AI75" s="146"/>
      <c r="AJ75" s="146"/>
    </row>
    <row r="76" spans="1:36" s="1" customFormat="1" ht="28" x14ac:dyDescent="0.15">
      <c r="A76" s="9" t="s">
        <v>203</v>
      </c>
      <c r="B76" s="16" t="s">
        <v>51</v>
      </c>
      <c r="C76" s="15" t="s">
        <v>38</v>
      </c>
      <c r="D76" s="33" t="s">
        <v>217</v>
      </c>
      <c r="E76" s="31">
        <v>799669.2</v>
      </c>
      <c r="F76" s="31">
        <v>239695.38</v>
      </c>
      <c r="G76" s="31">
        <v>21012.13</v>
      </c>
      <c r="H76" s="31">
        <v>28015.94</v>
      </c>
      <c r="I76" s="31">
        <v>36844.269999999997</v>
      </c>
      <c r="J76" s="31">
        <v>73690.399999999994</v>
      </c>
      <c r="K76" s="31">
        <v>479399.76</v>
      </c>
      <c r="L76" s="31">
        <v>479399.76</v>
      </c>
      <c r="M76" s="31">
        <v>599247.44999999995</v>
      </c>
      <c r="N76" s="31">
        <v>359552.07</v>
      </c>
      <c r="O76" s="31">
        <v>479399.76</v>
      </c>
      <c r="P76" s="31">
        <v>359552.07</v>
      </c>
      <c r="Q76" s="31">
        <v>359552.07</v>
      </c>
      <c r="R76" s="31">
        <v>599247.44999999995</v>
      </c>
      <c r="S76" s="31">
        <v>577562.13</v>
      </c>
      <c r="T76" s="31">
        <v>359552.07</v>
      </c>
      <c r="U76" s="31">
        <v>462051.5</v>
      </c>
      <c r="V76" s="31">
        <v>231021.25</v>
      </c>
      <c r="W76" s="31">
        <v>599247.44999999995</v>
      </c>
      <c r="X76" s="31">
        <v>639735.36</v>
      </c>
      <c r="Y76" s="31">
        <v>319867.68</v>
      </c>
      <c r="Z76" s="31">
        <v>359552.07</v>
      </c>
      <c r="AA76" s="31">
        <v>479399.76</v>
      </c>
      <c r="AB76" s="31">
        <v>239695.38</v>
      </c>
      <c r="AC76" s="31">
        <v>239695.38</v>
      </c>
      <c r="AD76" s="31">
        <v>599247.44999999995</v>
      </c>
      <c r="AE76" s="31">
        <v>359552.07</v>
      </c>
      <c r="AF76" s="31">
        <v>479801.52</v>
      </c>
      <c r="AG76" s="145">
        <f t="shared" ref="AG76" si="24">SUM(E76:AF76)</f>
        <v>10860258.780000001</v>
      </c>
      <c r="AH76" s="146" t="s">
        <v>1818</v>
      </c>
      <c r="AI76" s="146"/>
      <c r="AJ76" s="146"/>
    </row>
    <row r="77" spans="1:36" s="1" customFormat="1" ht="154" x14ac:dyDescent="0.15">
      <c r="A77" s="19" t="s">
        <v>246</v>
      </c>
      <c r="B77" s="11" t="s">
        <v>52</v>
      </c>
      <c r="C77" s="15" t="s">
        <v>4</v>
      </c>
      <c r="D77" s="33" t="s">
        <v>218</v>
      </c>
      <c r="E77" s="9" t="s">
        <v>374</v>
      </c>
      <c r="F77" s="9" t="s">
        <v>374</v>
      </c>
      <c r="G77" s="9" t="s">
        <v>374</v>
      </c>
      <c r="H77" s="9" t="s">
        <v>374</v>
      </c>
      <c r="I77" s="9" t="s">
        <v>374</v>
      </c>
      <c r="J77" s="9" t="s">
        <v>374</v>
      </c>
      <c r="K77" s="9" t="s">
        <v>374</v>
      </c>
      <c r="L77" s="9" t="s">
        <v>374</v>
      </c>
      <c r="M77" s="9" t="s">
        <v>374</v>
      </c>
      <c r="N77" s="9" t="s">
        <v>374</v>
      </c>
      <c r="O77" s="9" t="s">
        <v>374</v>
      </c>
      <c r="P77" s="9" t="s">
        <v>374</v>
      </c>
      <c r="Q77" s="9" t="s">
        <v>374</v>
      </c>
      <c r="R77" s="9" t="s">
        <v>374</v>
      </c>
      <c r="S77" s="9" t="s">
        <v>374</v>
      </c>
      <c r="T77" s="9" t="s">
        <v>374</v>
      </c>
      <c r="U77" s="9" t="s">
        <v>374</v>
      </c>
      <c r="V77" s="9" t="s">
        <v>374</v>
      </c>
      <c r="W77" s="9" t="s">
        <v>374</v>
      </c>
      <c r="X77" s="9" t="s">
        <v>374</v>
      </c>
      <c r="Y77" s="9" t="s">
        <v>374</v>
      </c>
      <c r="Z77" s="9" t="s">
        <v>374</v>
      </c>
      <c r="AA77" s="9" t="s">
        <v>374</v>
      </c>
      <c r="AB77" s="9" t="s">
        <v>374</v>
      </c>
      <c r="AC77" s="9" t="s">
        <v>374</v>
      </c>
      <c r="AD77" s="9" t="s">
        <v>374</v>
      </c>
      <c r="AE77" s="9" t="s">
        <v>374</v>
      </c>
      <c r="AF77" s="9" t="s">
        <v>374</v>
      </c>
      <c r="AG77" s="145"/>
      <c r="AH77" s="146"/>
      <c r="AI77" s="146"/>
      <c r="AJ77" s="146"/>
    </row>
    <row r="78" spans="1:36" s="1" customFormat="1" ht="28" x14ac:dyDescent="0.15">
      <c r="A78" s="15" t="s">
        <v>247</v>
      </c>
      <c r="B78" s="16" t="s">
        <v>53</v>
      </c>
      <c r="C78" s="15" t="s">
        <v>4</v>
      </c>
      <c r="D78" s="33" t="s">
        <v>201</v>
      </c>
      <c r="E78" s="9" t="s">
        <v>375</v>
      </c>
      <c r="F78" s="9" t="s">
        <v>375</v>
      </c>
      <c r="G78" s="9" t="s">
        <v>1819</v>
      </c>
      <c r="H78" s="9" t="s">
        <v>1820</v>
      </c>
      <c r="I78" s="9" t="s">
        <v>1821</v>
      </c>
      <c r="J78" s="9" t="s">
        <v>1822</v>
      </c>
      <c r="K78" s="9" t="s">
        <v>1823</v>
      </c>
      <c r="L78" s="9" t="s">
        <v>1824</v>
      </c>
      <c r="M78" s="9" t="s">
        <v>1825</v>
      </c>
      <c r="N78" s="9" t="s">
        <v>1826</v>
      </c>
      <c r="O78" s="9" t="s">
        <v>1827</v>
      </c>
      <c r="P78" s="9" t="s">
        <v>1828</v>
      </c>
      <c r="Q78" s="9" t="s">
        <v>1829</v>
      </c>
      <c r="R78" s="9" t="s">
        <v>1830</v>
      </c>
      <c r="S78" s="9" t="s">
        <v>1831</v>
      </c>
      <c r="T78" s="9" t="s">
        <v>1832</v>
      </c>
      <c r="U78" s="9" t="s">
        <v>1833</v>
      </c>
      <c r="V78" s="9" t="s">
        <v>1834</v>
      </c>
      <c r="W78" s="9" t="s">
        <v>1835</v>
      </c>
      <c r="X78" s="9" t="s">
        <v>1836</v>
      </c>
      <c r="Y78" s="9" t="s">
        <v>1837</v>
      </c>
      <c r="Z78" s="9" t="s">
        <v>1838</v>
      </c>
      <c r="AA78" s="9" t="s">
        <v>1839</v>
      </c>
      <c r="AB78" s="9" t="s">
        <v>1840</v>
      </c>
      <c r="AC78" s="9" t="s">
        <v>1841</v>
      </c>
      <c r="AD78" s="9" t="s">
        <v>1842</v>
      </c>
      <c r="AE78" s="9" t="s">
        <v>1843</v>
      </c>
      <c r="AF78" s="9" t="s">
        <v>1844</v>
      </c>
      <c r="AG78" s="145"/>
      <c r="AH78" s="146"/>
      <c r="AI78" s="146"/>
      <c r="AJ78" s="146"/>
    </row>
    <row r="79" spans="1:36" s="1" customFormat="1" ht="14" x14ac:dyDescent="0.15">
      <c r="A79" s="15" t="s">
        <v>248</v>
      </c>
      <c r="B79" s="16" t="s">
        <v>2</v>
      </c>
      <c r="C79" s="15" t="s">
        <v>4</v>
      </c>
      <c r="D79" s="33" t="s">
        <v>201</v>
      </c>
      <c r="E79" s="17" t="s">
        <v>356</v>
      </c>
      <c r="F79" s="17" t="s">
        <v>356</v>
      </c>
      <c r="G79" s="17" t="s">
        <v>356</v>
      </c>
      <c r="H79" s="17" t="s">
        <v>356</v>
      </c>
      <c r="I79" s="17" t="s">
        <v>356</v>
      </c>
      <c r="J79" s="17" t="s">
        <v>356</v>
      </c>
      <c r="K79" s="17" t="s">
        <v>356</v>
      </c>
      <c r="L79" s="17" t="s">
        <v>356</v>
      </c>
      <c r="M79" s="17" t="s">
        <v>356</v>
      </c>
      <c r="N79" s="17" t="s">
        <v>356</v>
      </c>
      <c r="O79" s="17" t="s">
        <v>356</v>
      </c>
      <c r="P79" s="17" t="s">
        <v>356</v>
      </c>
      <c r="Q79" s="17" t="s">
        <v>356</v>
      </c>
      <c r="R79" s="17" t="s">
        <v>356</v>
      </c>
      <c r="S79" s="17" t="s">
        <v>356</v>
      </c>
      <c r="T79" s="17" t="s">
        <v>356</v>
      </c>
      <c r="U79" s="17" t="s">
        <v>356</v>
      </c>
      <c r="V79" s="17" t="s">
        <v>356</v>
      </c>
      <c r="W79" s="17" t="s">
        <v>356</v>
      </c>
      <c r="X79" s="17" t="s">
        <v>356</v>
      </c>
      <c r="Y79" s="17" t="s">
        <v>356</v>
      </c>
      <c r="Z79" s="17" t="s">
        <v>356</v>
      </c>
      <c r="AA79" s="17" t="s">
        <v>356</v>
      </c>
      <c r="AB79" s="17" t="s">
        <v>356</v>
      </c>
      <c r="AC79" s="17" t="s">
        <v>356</v>
      </c>
      <c r="AD79" s="17" t="s">
        <v>356</v>
      </c>
      <c r="AE79" s="17" t="s">
        <v>356</v>
      </c>
      <c r="AF79" s="17" t="s">
        <v>356</v>
      </c>
      <c r="AG79" s="145"/>
      <c r="AH79" s="146"/>
      <c r="AI79" s="146"/>
      <c r="AJ79" s="146"/>
    </row>
    <row r="80" spans="1:36" s="1" customFormat="1" ht="14" x14ac:dyDescent="0.15">
      <c r="A80" s="15" t="s">
        <v>249</v>
      </c>
      <c r="B80" s="16" t="s">
        <v>54</v>
      </c>
      <c r="C80" s="15" t="s">
        <v>38</v>
      </c>
      <c r="D80" s="33" t="s">
        <v>201</v>
      </c>
      <c r="E80" s="31">
        <f>E76/$E$2</f>
        <v>27.909911419177853</v>
      </c>
      <c r="F80" s="31">
        <f t="shared" ref="F80:AF80" si="25">F76/$E$2</f>
        <v>8.3658052897200186</v>
      </c>
      <c r="G80" s="31">
        <f t="shared" si="25"/>
        <v>0.73336160380848681</v>
      </c>
      <c r="H80" s="31">
        <f t="shared" si="25"/>
        <v>0.97780732798637426</v>
      </c>
      <c r="I80" s="31">
        <f t="shared" si="25"/>
        <v>1.2859321229381748</v>
      </c>
      <c r="J80" s="31">
        <f t="shared" si="25"/>
        <v>2.5719291632637389</v>
      </c>
      <c r="K80" s="31">
        <f t="shared" si="25"/>
        <v>16.731924695830628</v>
      </c>
      <c r="L80" s="31">
        <f t="shared" si="25"/>
        <v>16.731924695830628</v>
      </c>
      <c r="M80" s="31">
        <f t="shared" si="25"/>
        <v>20.914827340690636</v>
      </c>
      <c r="N80" s="31">
        <f t="shared" si="25"/>
        <v>12.549022050970621</v>
      </c>
      <c r="O80" s="31">
        <f t="shared" si="25"/>
        <v>16.731924695830628</v>
      </c>
      <c r="P80" s="31">
        <f t="shared" si="25"/>
        <v>12.549022050970621</v>
      </c>
      <c r="Q80" s="31">
        <f t="shared" si="25"/>
        <v>12.549022050970621</v>
      </c>
      <c r="R80" s="31">
        <f t="shared" si="25"/>
        <v>20.914827340690636</v>
      </c>
      <c r="S80" s="31">
        <f t="shared" si="25"/>
        <v>20.157970179883986</v>
      </c>
      <c r="T80" s="31">
        <f t="shared" si="25"/>
        <v>12.549022050970621</v>
      </c>
      <c r="U80" s="31">
        <f t="shared" si="25"/>
        <v>16.126438827578024</v>
      </c>
      <c r="V80" s="31">
        <f t="shared" si="25"/>
        <v>8.0630623555937149</v>
      </c>
      <c r="W80" s="31">
        <f t="shared" si="25"/>
        <v>20.914827340690636</v>
      </c>
      <c r="X80" s="31">
        <f t="shared" si="25"/>
        <v>22.327929135342281</v>
      </c>
      <c r="Y80" s="31">
        <f t="shared" si="25"/>
        <v>11.16396456767114</v>
      </c>
      <c r="Z80" s="31">
        <f t="shared" si="25"/>
        <v>12.549022050970621</v>
      </c>
      <c r="AA80" s="31">
        <f t="shared" si="25"/>
        <v>16.731924695830628</v>
      </c>
      <c r="AB80" s="31">
        <f t="shared" si="25"/>
        <v>8.3658052897200186</v>
      </c>
      <c r="AC80" s="31">
        <f t="shared" si="25"/>
        <v>8.3658052897200186</v>
      </c>
      <c r="AD80" s="31">
        <f t="shared" si="25"/>
        <v>20.914827340690636</v>
      </c>
      <c r="AE80" s="31">
        <f t="shared" si="25"/>
        <v>12.549022050970621</v>
      </c>
      <c r="AF80" s="31">
        <f t="shared" si="25"/>
        <v>16.745946851506712</v>
      </c>
      <c r="AG80" s="145"/>
      <c r="AH80" s="146"/>
      <c r="AI80" s="146"/>
      <c r="AJ80" s="146"/>
    </row>
    <row r="81" spans="1:36" s="1" customFormat="1" ht="48" customHeight="1" x14ac:dyDescent="0.15">
      <c r="A81" s="20" t="s">
        <v>202</v>
      </c>
      <c r="B81" s="123" t="s">
        <v>39</v>
      </c>
      <c r="C81" s="117" t="s">
        <v>4</v>
      </c>
      <c r="D81" s="118" t="s">
        <v>216</v>
      </c>
      <c r="E81" s="125" t="s">
        <v>382</v>
      </c>
      <c r="F81" s="13" t="s">
        <v>382</v>
      </c>
      <c r="G81" s="13" t="s">
        <v>382</v>
      </c>
      <c r="H81" s="13" t="s">
        <v>382</v>
      </c>
      <c r="I81" s="13" t="s">
        <v>382</v>
      </c>
      <c r="J81" s="13" t="s">
        <v>382</v>
      </c>
      <c r="K81" s="13" t="s">
        <v>382</v>
      </c>
      <c r="L81" s="13" t="s">
        <v>382</v>
      </c>
      <c r="M81" s="13" t="s">
        <v>382</v>
      </c>
      <c r="N81" s="13" t="s">
        <v>382</v>
      </c>
      <c r="O81" s="13" t="s">
        <v>382</v>
      </c>
      <c r="P81" s="13" t="s">
        <v>382</v>
      </c>
      <c r="Q81" s="13" t="s">
        <v>382</v>
      </c>
      <c r="R81" s="13" t="s">
        <v>382</v>
      </c>
      <c r="S81" s="13" t="s">
        <v>382</v>
      </c>
      <c r="T81" s="13" t="s">
        <v>382</v>
      </c>
      <c r="U81" s="13" t="s">
        <v>382</v>
      </c>
      <c r="V81" s="13" t="s">
        <v>382</v>
      </c>
      <c r="W81" s="13" t="s">
        <v>382</v>
      </c>
      <c r="X81" s="13" t="s">
        <v>382</v>
      </c>
      <c r="Y81" s="13" t="s">
        <v>382</v>
      </c>
      <c r="Z81" s="13" t="s">
        <v>382</v>
      </c>
      <c r="AA81" s="13" t="s">
        <v>382</v>
      </c>
      <c r="AB81" s="13" t="s">
        <v>382</v>
      </c>
      <c r="AC81" s="13" t="s">
        <v>382</v>
      </c>
      <c r="AD81" s="13" t="s">
        <v>382</v>
      </c>
      <c r="AE81" s="13" t="s">
        <v>382</v>
      </c>
      <c r="AF81" s="13" t="s">
        <v>382</v>
      </c>
      <c r="AG81" s="145"/>
      <c r="AH81" s="146"/>
      <c r="AI81" s="146"/>
      <c r="AJ81" s="146"/>
    </row>
    <row r="82" spans="1:36" s="1" customFormat="1" ht="28" x14ac:dyDescent="0.15">
      <c r="A82" s="9" t="s">
        <v>203</v>
      </c>
      <c r="B82" s="16" t="s">
        <v>51</v>
      </c>
      <c r="C82" s="15" t="s">
        <v>38</v>
      </c>
      <c r="D82" s="33" t="s">
        <v>217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145">
        <f t="shared" ref="AG82" si="26">SUM(E82:AF82)</f>
        <v>0</v>
      </c>
      <c r="AH82" s="146"/>
      <c r="AI82" s="146"/>
      <c r="AJ82" s="146"/>
    </row>
    <row r="83" spans="1:36" s="1" customFormat="1" ht="41.25" customHeight="1" x14ac:dyDescent="0.15">
      <c r="A83" s="19" t="s">
        <v>250</v>
      </c>
      <c r="B83" s="11" t="s">
        <v>52</v>
      </c>
      <c r="C83" s="15" t="s">
        <v>4</v>
      </c>
      <c r="D83" s="33" t="s">
        <v>218</v>
      </c>
      <c r="E83" s="9" t="s">
        <v>382</v>
      </c>
      <c r="F83" s="9" t="s">
        <v>382</v>
      </c>
      <c r="G83" s="9" t="s">
        <v>382</v>
      </c>
      <c r="H83" s="9" t="s">
        <v>382</v>
      </c>
      <c r="I83" s="9" t="s">
        <v>382</v>
      </c>
      <c r="J83" s="9" t="s">
        <v>382</v>
      </c>
      <c r="K83" s="9" t="s">
        <v>382</v>
      </c>
      <c r="L83" s="9" t="s">
        <v>382</v>
      </c>
      <c r="M83" s="9" t="s">
        <v>382</v>
      </c>
      <c r="N83" s="9" t="s">
        <v>382</v>
      </c>
      <c r="O83" s="9" t="s">
        <v>382</v>
      </c>
      <c r="P83" s="9" t="s">
        <v>382</v>
      </c>
      <c r="Q83" s="9" t="s">
        <v>382</v>
      </c>
      <c r="R83" s="9" t="s">
        <v>382</v>
      </c>
      <c r="S83" s="9" t="s">
        <v>382</v>
      </c>
      <c r="T83" s="9" t="s">
        <v>382</v>
      </c>
      <c r="U83" s="9" t="s">
        <v>382</v>
      </c>
      <c r="V83" s="9" t="s">
        <v>382</v>
      </c>
      <c r="W83" s="9" t="s">
        <v>382</v>
      </c>
      <c r="X83" s="9" t="s">
        <v>382</v>
      </c>
      <c r="Y83" s="9" t="s">
        <v>382</v>
      </c>
      <c r="Z83" s="9" t="s">
        <v>382</v>
      </c>
      <c r="AA83" s="9" t="s">
        <v>382</v>
      </c>
      <c r="AB83" s="9" t="s">
        <v>382</v>
      </c>
      <c r="AC83" s="9" t="s">
        <v>382</v>
      </c>
      <c r="AD83" s="9" t="s">
        <v>382</v>
      </c>
      <c r="AE83" s="9" t="s">
        <v>382</v>
      </c>
      <c r="AF83" s="9" t="s">
        <v>382</v>
      </c>
      <c r="AG83" s="145"/>
      <c r="AH83" s="146"/>
      <c r="AI83" s="146"/>
      <c r="AJ83" s="146"/>
    </row>
    <row r="84" spans="1:36" s="1" customFormat="1" ht="28" x14ac:dyDescent="0.15">
      <c r="A84" s="15" t="s">
        <v>251</v>
      </c>
      <c r="B84" s="16" t="s">
        <v>53</v>
      </c>
      <c r="C84" s="15" t="s">
        <v>4</v>
      </c>
      <c r="D84" s="33" t="s">
        <v>201</v>
      </c>
      <c r="E84" s="9" t="s">
        <v>372</v>
      </c>
      <c r="F84" s="9" t="s">
        <v>372</v>
      </c>
      <c r="G84" s="9" t="s">
        <v>372</v>
      </c>
      <c r="H84" s="9" t="s">
        <v>372</v>
      </c>
      <c r="I84" s="9" t="s">
        <v>372</v>
      </c>
      <c r="J84" s="9" t="s">
        <v>372</v>
      </c>
      <c r="K84" s="9" t="s">
        <v>372</v>
      </c>
      <c r="L84" s="9" t="s">
        <v>372</v>
      </c>
      <c r="M84" s="9" t="s">
        <v>372</v>
      </c>
      <c r="N84" s="9" t="s">
        <v>372</v>
      </c>
      <c r="O84" s="9" t="s">
        <v>372</v>
      </c>
      <c r="P84" s="9" t="s">
        <v>372</v>
      </c>
      <c r="Q84" s="9" t="s">
        <v>372</v>
      </c>
      <c r="R84" s="9" t="s">
        <v>372</v>
      </c>
      <c r="S84" s="9" t="s">
        <v>372</v>
      </c>
      <c r="T84" s="9" t="s">
        <v>372</v>
      </c>
      <c r="U84" s="9" t="s">
        <v>372</v>
      </c>
      <c r="V84" s="9" t="s">
        <v>372</v>
      </c>
      <c r="W84" s="9" t="s">
        <v>372</v>
      </c>
      <c r="X84" s="9" t="s">
        <v>372</v>
      </c>
      <c r="Y84" s="9" t="s">
        <v>372</v>
      </c>
      <c r="Z84" s="9" t="s">
        <v>372</v>
      </c>
      <c r="AA84" s="9" t="s">
        <v>372</v>
      </c>
      <c r="AB84" s="9" t="s">
        <v>372</v>
      </c>
      <c r="AC84" s="9" t="s">
        <v>372</v>
      </c>
      <c r="AD84" s="9" t="s">
        <v>372</v>
      </c>
      <c r="AE84" s="9" t="s">
        <v>372</v>
      </c>
      <c r="AF84" s="9" t="s">
        <v>372</v>
      </c>
      <c r="AG84" s="145"/>
      <c r="AH84" s="146"/>
      <c r="AI84" s="146"/>
      <c r="AJ84" s="146"/>
    </row>
    <row r="85" spans="1:36" s="1" customFormat="1" ht="14" x14ac:dyDescent="0.15">
      <c r="A85" s="15" t="s">
        <v>252</v>
      </c>
      <c r="B85" s="16" t="s">
        <v>2</v>
      </c>
      <c r="C85" s="15" t="s">
        <v>4</v>
      </c>
      <c r="D85" s="33" t="s">
        <v>201</v>
      </c>
      <c r="E85" s="17" t="s">
        <v>356</v>
      </c>
      <c r="F85" s="32" t="s">
        <v>356</v>
      </c>
      <c r="G85" s="32" t="s">
        <v>356</v>
      </c>
      <c r="H85" s="32" t="s">
        <v>356</v>
      </c>
      <c r="I85" s="32" t="s">
        <v>356</v>
      </c>
      <c r="J85" s="32" t="s">
        <v>356</v>
      </c>
      <c r="K85" s="32" t="s">
        <v>356</v>
      </c>
      <c r="L85" s="32" t="s">
        <v>356</v>
      </c>
      <c r="M85" s="32" t="s">
        <v>356</v>
      </c>
      <c r="N85" s="32" t="s">
        <v>356</v>
      </c>
      <c r="O85" s="32" t="s">
        <v>356</v>
      </c>
      <c r="P85" s="32" t="s">
        <v>356</v>
      </c>
      <c r="Q85" s="32" t="s">
        <v>356</v>
      </c>
      <c r="R85" s="32" t="s">
        <v>356</v>
      </c>
      <c r="S85" s="32" t="s">
        <v>356</v>
      </c>
      <c r="T85" s="32" t="s">
        <v>356</v>
      </c>
      <c r="U85" s="32" t="s">
        <v>356</v>
      </c>
      <c r="V85" s="32" t="s">
        <v>356</v>
      </c>
      <c r="W85" s="32" t="s">
        <v>356</v>
      </c>
      <c r="X85" s="32" t="s">
        <v>356</v>
      </c>
      <c r="Y85" s="32" t="s">
        <v>356</v>
      </c>
      <c r="Z85" s="32" t="s">
        <v>356</v>
      </c>
      <c r="AA85" s="32" t="s">
        <v>356</v>
      </c>
      <c r="AB85" s="32" t="s">
        <v>356</v>
      </c>
      <c r="AC85" s="32" t="s">
        <v>356</v>
      </c>
      <c r="AD85" s="32" t="s">
        <v>356</v>
      </c>
      <c r="AE85" s="32" t="s">
        <v>356</v>
      </c>
      <c r="AF85" s="32" t="s">
        <v>356</v>
      </c>
      <c r="AG85" s="145"/>
      <c r="AH85" s="146"/>
      <c r="AI85" s="146"/>
      <c r="AJ85" s="146"/>
    </row>
    <row r="86" spans="1:36" s="1" customFormat="1" ht="14" x14ac:dyDescent="0.15">
      <c r="A86" s="15" t="s">
        <v>257</v>
      </c>
      <c r="B86" s="16" t="s">
        <v>54</v>
      </c>
      <c r="C86" s="15" t="s">
        <v>38</v>
      </c>
      <c r="D86" s="33" t="s">
        <v>201</v>
      </c>
      <c r="E86" s="31">
        <f>E82/$E$2</f>
        <v>0</v>
      </c>
      <c r="F86" s="31">
        <f t="shared" ref="F86:AF86" si="27">F82/$E$2</f>
        <v>0</v>
      </c>
      <c r="G86" s="31">
        <f t="shared" si="27"/>
        <v>0</v>
      </c>
      <c r="H86" s="31">
        <f t="shared" si="27"/>
        <v>0</v>
      </c>
      <c r="I86" s="31">
        <f t="shared" si="27"/>
        <v>0</v>
      </c>
      <c r="J86" s="31">
        <f t="shared" si="27"/>
        <v>0</v>
      </c>
      <c r="K86" s="31">
        <f t="shared" si="27"/>
        <v>0</v>
      </c>
      <c r="L86" s="31">
        <f t="shared" si="27"/>
        <v>0</v>
      </c>
      <c r="M86" s="31">
        <f t="shared" si="27"/>
        <v>0</v>
      </c>
      <c r="N86" s="31">
        <f t="shared" si="27"/>
        <v>0</v>
      </c>
      <c r="O86" s="31">
        <f t="shared" si="27"/>
        <v>0</v>
      </c>
      <c r="P86" s="31">
        <f t="shared" si="27"/>
        <v>0</v>
      </c>
      <c r="Q86" s="31">
        <f t="shared" si="27"/>
        <v>0</v>
      </c>
      <c r="R86" s="31">
        <f t="shared" si="27"/>
        <v>0</v>
      </c>
      <c r="S86" s="31">
        <f t="shared" si="27"/>
        <v>0</v>
      </c>
      <c r="T86" s="31">
        <f t="shared" si="27"/>
        <v>0</v>
      </c>
      <c r="U86" s="31">
        <f t="shared" si="27"/>
        <v>0</v>
      </c>
      <c r="V86" s="31">
        <f t="shared" si="27"/>
        <v>0</v>
      </c>
      <c r="W86" s="31">
        <f t="shared" si="27"/>
        <v>0</v>
      </c>
      <c r="X86" s="31">
        <f t="shared" si="27"/>
        <v>0</v>
      </c>
      <c r="Y86" s="31">
        <f t="shared" si="27"/>
        <v>0</v>
      </c>
      <c r="Z86" s="31">
        <f t="shared" si="27"/>
        <v>0</v>
      </c>
      <c r="AA86" s="31">
        <f t="shared" si="27"/>
        <v>0</v>
      </c>
      <c r="AB86" s="31">
        <f t="shared" si="27"/>
        <v>0</v>
      </c>
      <c r="AC86" s="31">
        <f t="shared" si="27"/>
        <v>0</v>
      </c>
      <c r="AD86" s="31">
        <f t="shared" si="27"/>
        <v>0</v>
      </c>
      <c r="AE86" s="31">
        <f t="shared" si="27"/>
        <v>0</v>
      </c>
      <c r="AF86" s="31">
        <f t="shared" si="27"/>
        <v>0</v>
      </c>
      <c r="AG86" s="145"/>
      <c r="AH86" s="146"/>
      <c r="AI86" s="146"/>
      <c r="AJ86" s="146"/>
    </row>
    <row r="87" spans="1:36" s="1" customFormat="1" ht="14" x14ac:dyDescent="0.15">
      <c r="A87" s="20" t="s">
        <v>202</v>
      </c>
      <c r="B87" s="123" t="s">
        <v>39</v>
      </c>
      <c r="C87" s="117" t="s">
        <v>4</v>
      </c>
      <c r="D87" s="118" t="s">
        <v>216</v>
      </c>
      <c r="E87" s="125" t="s">
        <v>376</v>
      </c>
      <c r="F87" s="13" t="s">
        <v>376</v>
      </c>
      <c r="G87" s="13" t="s">
        <v>376</v>
      </c>
      <c r="H87" s="13" t="s">
        <v>376</v>
      </c>
      <c r="I87" s="13" t="s">
        <v>376</v>
      </c>
      <c r="J87" s="13" t="s">
        <v>376</v>
      </c>
      <c r="K87" s="13" t="s">
        <v>376</v>
      </c>
      <c r="L87" s="13" t="s">
        <v>376</v>
      </c>
      <c r="M87" s="13" t="s">
        <v>376</v>
      </c>
      <c r="N87" s="13" t="s">
        <v>376</v>
      </c>
      <c r="O87" s="13" t="s">
        <v>376</v>
      </c>
      <c r="P87" s="13" t="s">
        <v>376</v>
      </c>
      <c r="Q87" s="13" t="s">
        <v>376</v>
      </c>
      <c r="R87" s="13" t="s">
        <v>376</v>
      </c>
      <c r="S87" s="13" t="s">
        <v>376</v>
      </c>
      <c r="T87" s="13" t="s">
        <v>376</v>
      </c>
      <c r="U87" s="13" t="s">
        <v>376</v>
      </c>
      <c r="V87" s="13" t="s">
        <v>376</v>
      </c>
      <c r="W87" s="13" t="s">
        <v>376</v>
      </c>
      <c r="X87" s="13" t="s">
        <v>376</v>
      </c>
      <c r="Y87" s="13" t="s">
        <v>376</v>
      </c>
      <c r="Z87" s="13" t="s">
        <v>376</v>
      </c>
      <c r="AA87" s="13" t="s">
        <v>376</v>
      </c>
      <c r="AB87" s="13" t="s">
        <v>376</v>
      </c>
      <c r="AC87" s="13" t="s">
        <v>376</v>
      </c>
      <c r="AD87" s="13" t="s">
        <v>376</v>
      </c>
      <c r="AE87" s="13" t="s">
        <v>376</v>
      </c>
      <c r="AF87" s="13" t="s">
        <v>376</v>
      </c>
      <c r="AG87" s="145"/>
      <c r="AH87" s="146"/>
      <c r="AI87" s="146"/>
      <c r="AJ87" s="146"/>
    </row>
    <row r="88" spans="1:36" s="1" customFormat="1" ht="28" x14ac:dyDescent="0.15">
      <c r="A88" s="9" t="s">
        <v>203</v>
      </c>
      <c r="B88" s="16" t="s">
        <v>51</v>
      </c>
      <c r="C88" s="15" t="s">
        <v>38</v>
      </c>
      <c r="D88" s="33" t="s">
        <v>217</v>
      </c>
      <c r="E88" s="31">
        <v>16213.94</v>
      </c>
      <c r="F88" s="31">
        <v>46550.92</v>
      </c>
      <c r="G88" s="31">
        <v>0</v>
      </c>
      <c r="H88" s="31">
        <v>0</v>
      </c>
      <c r="I88" s="31">
        <v>0</v>
      </c>
      <c r="J88" s="31">
        <v>0</v>
      </c>
      <c r="K88" s="31">
        <v>116922.57</v>
      </c>
      <c r="L88" s="31">
        <v>86603.66</v>
      </c>
      <c r="M88" s="31">
        <v>108255.2</v>
      </c>
      <c r="N88" s="31">
        <v>64954.62</v>
      </c>
      <c r="O88" s="31">
        <v>119087.79</v>
      </c>
      <c r="P88" s="31">
        <v>9729.8700000000008</v>
      </c>
      <c r="Q88" s="31">
        <v>80114.080000000002</v>
      </c>
      <c r="R88" s="31">
        <v>16213.94</v>
      </c>
      <c r="S88" s="31">
        <v>129911.29</v>
      </c>
      <c r="T88" s="31">
        <v>122344.61</v>
      </c>
      <c r="U88" s="31">
        <v>107177.13</v>
      </c>
      <c r="V88" s="31">
        <v>57379.93</v>
      </c>
      <c r="W88" s="31">
        <v>110420.42</v>
      </c>
      <c r="X88" s="31">
        <v>12970.65</v>
      </c>
      <c r="Y88" s="31">
        <v>76870.789999999994</v>
      </c>
      <c r="Z88" s="31">
        <v>70368.649999999994</v>
      </c>
      <c r="AA88" s="31">
        <v>94182.9</v>
      </c>
      <c r="AB88" s="31">
        <v>46550.92</v>
      </c>
      <c r="AC88" s="31">
        <v>53048.52</v>
      </c>
      <c r="AD88" s="31">
        <v>126662.49</v>
      </c>
      <c r="AE88" s="31">
        <v>71451.259999999995</v>
      </c>
      <c r="AF88" s="31">
        <v>118013.2</v>
      </c>
      <c r="AG88" s="145">
        <f t="shared" ref="AG88" si="28">SUM(E88:AF88)</f>
        <v>1861999.3499999994</v>
      </c>
      <c r="AH88" s="146" t="s">
        <v>1818</v>
      </c>
      <c r="AI88" s="146"/>
      <c r="AJ88" s="146"/>
    </row>
    <row r="89" spans="1:36" s="1" customFormat="1" ht="70" x14ac:dyDescent="0.15">
      <c r="A89" s="19" t="s">
        <v>254</v>
      </c>
      <c r="B89" s="11" t="s">
        <v>52</v>
      </c>
      <c r="C89" s="15" t="s">
        <v>4</v>
      </c>
      <c r="D89" s="33" t="s">
        <v>218</v>
      </c>
      <c r="E89" s="9" t="s">
        <v>377</v>
      </c>
      <c r="F89" s="9" t="s">
        <v>377</v>
      </c>
      <c r="G89" s="9" t="s">
        <v>377</v>
      </c>
      <c r="H89" s="9" t="s">
        <v>377</v>
      </c>
      <c r="I89" s="9" t="s">
        <v>377</v>
      </c>
      <c r="J89" s="9" t="s">
        <v>377</v>
      </c>
      <c r="K89" s="9" t="s">
        <v>377</v>
      </c>
      <c r="L89" s="9" t="s">
        <v>377</v>
      </c>
      <c r="M89" s="9" t="s">
        <v>377</v>
      </c>
      <c r="N89" s="9" t="s">
        <v>377</v>
      </c>
      <c r="O89" s="9" t="s">
        <v>377</v>
      </c>
      <c r="P89" s="9" t="s">
        <v>377</v>
      </c>
      <c r="Q89" s="9" t="s">
        <v>377</v>
      </c>
      <c r="R89" s="9" t="s">
        <v>377</v>
      </c>
      <c r="S89" s="9" t="s">
        <v>377</v>
      </c>
      <c r="T89" s="9" t="s">
        <v>377</v>
      </c>
      <c r="U89" s="9" t="s">
        <v>377</v>
      </c>
      <c r="V89" s="9" t="s">
        <v>377</v>
      </c>
      <c r="W89" s="9" t="s">
        <v>377</v>
      </c>
      <c r="X89" s="9" t="s">
        <v>377</v>
      </c>
      <c r="Y89" s="9" t="s">
        <v>377</v>
      </c>
      <c r="Z89" s="9" t="s">
        <v>377</v>
      </c>
      <c r="AA89" s="9" t="s">
        <v>377</v>
      </c>
      <c r="AB89" s="9" t="s">
        <v>377</v>
      </c>
      <c r="AC89" s="9" t="s">
        <v>377</v>
      </c>
      <c r="AD89" s="9" t="s">
        <v>377</v>
      </c>
      <c r="AE89" s="9" t="s">
        <v>377</v>
      </c>
      <c r="AF89" s="9" t="s">
        <v>377</v>
      </c>
      <c r="AG89" s="145"/>
      <c r="AH89" s="146"/>
      <c r="AI89" s="146"/>
      <c r="AJ89" s="146"/>
    </row>
    <row r="90" spans="1:36" s="1" customFormat="1" ht="28" x14ac:dyDescent="0.15">
      <c r="A90" s="15" t="s">
        <v>255</v>
      </c>
      <c r="B90" s="16" t="s">
        <v>53</v>
      </c>
      <c r="C90" s="15" t="s">
        <v>4</v>
      </c>
      <c r="D90" s="33" t="s">
        <v>201</v>
      </c>
      <c r="E90" s="9" t="s">
        <v>378</v>
      </c>
      <c r="F90" s="9" t="s">
        <v>378</v>
      </c>
      <c r="G90" s="9" t="s">
        <v>378</v>
      </c>
      <c r="H90" s="9" t="s">
        <v>378</v>
      </c>
      <c r="I90" s="9" t="s">
        <v>378</v>
      </c>
      <c r="J90" s="9" t="s">
        <v>378</v>
      </c>
      <c r="K90" s="9" t="s">
        <v>378</v>
      </c>
      <c r="L90" s="9" t="s">
        <v>378</v>
      </c>
      <c r="M90" s="9" t="s">
        <v>378</v>
      </c>
      <c r="N90" s="9" t="s">
        <v>378</v>
      </c>
      <c r="O90" s="9" t="s">
        <v>378</v>
      </c>
      <c r="P90" s="9" t="s">
        <v>378</v>
      </c>
      <c r="Q90" s="9" t="s">
        <v>378</v>
      </c>
      <c r="R90" s="9" t="s">
        <v>378</v>
      </c>
      <c r="S90" s="9" t="s">
        <v>378</v>
      </c>
      <c r="T90" s="9" t="s">
        <v>378</v>
      </c>
      <c r="U90" s="9" t="s">
        <v>378</v>
      </c>
      <c r="V90" s="9" t="s">
        <v>378</v>
      </c>
      <c r="W90" s="9" t="s">
        <v>378</v>
      </c>
      <c r="X90" s="9" t="s">
        <v>378</v>
      </c>
      <c r="Y90" s="9" t="s">
        <v>378</v>
      </c>
      <c r="Z90" s="9" t="s">
        <v>378</v>
      </c>
      <c r="AA90" s="9" t="s">
        <v>378</v>
      </c>
      <c r="AB90" s="9" t="s">
        <v>378</v>
      </c>
      <c r="AC90" s="9" t="s">
        <v>378</v>
      </c>
      <c r="AD90" s="9" t="s">
        <v>378</v>
      </c>
      <c r="AE90" s="9" t="s">
        <v>378</v>
      </c>
      <c r="AF90" s="9" t="s">
        <v>378</v>
      </c>
      <c r="AG90" s="145"/>
      <c r="AH90" s="146"/>
      <c r="AI90" s="146"/>
      <c r="AJ90" s="146"/>
    </row>
    <row r="91" spans="1:36" s="1" customFormat="1" ht="14" x14ac:dyDescent="0.15">
      <c r="A91" s="15" t="s">
        <v>256</v>
      </c>
      <c r="B91" s="16" t="s">
        <v>2</v>
      </c>
      <c r="C91" s="15" t="s">
        <v>4</v>
      </c>
      <c r="D91" s="33" t="s">
        <v>201</v>
      </c>
      <c r="E91" s="17" t="s">
        <v>379</v>
      </c>
      <c r="F91" s="17" t="s">
        <v>379</v>
      </c>
      <c r="G91" s="17" t="s">
        <v>379</v>
      </c>
      <c r="H91" s="17" t="s">
        <v>379</v>
      </c>
      <c r="I91" s="17" t="s">
        <v>379</v>
      </c>
      <c r="J91" s="17" t="s">
        <v>379</v>
      </c>
      <c r="K91" s="17" t="s">
        <v>379</v>
      </c>
      <c r="L91" s="17" t="s">
        <v>379</v>
      </c>
      <c r="M91" s="17" t="s">
        <v>379</v>
      </c>
      <c r="N91" s="17" t="s">
        <v>379</v>
      </c>
      <c r="O91" s="17" t="s">
        <v>379</v>
      </c>
      <c r="P91" s="17" t="s">
        <v>379</v>
      </c>
      <c r="Q91" s="17" t="s">
        <v>379</v>
      </c>
      <c r="R91" s="17" t="s">
        <v>379</v>
      </c>
      <c r="S91" s="17" t="s">
        <v>379</v>
      </c>
      <c r="T91" s="17" t="s">
        <v>379</v>
      </c>
      <c r="U91" s="17" t="s">
        <v>379</v>
      </c>
      <c r="V91" s="17" t="s">
        <v>379</v>
      </c>
      <c r="W91" s="17" t="s">
        <v>379</v>
      </c>
      <c r="X91" s="17" t="s">
        <v>379</v>
      </c>
      <c r="Y91" s="17" t="s">
        <v>379</v>
      </c>
      <c r="Z91" s="17" t="s">
        <v>379</v>
      </c>
      <c r="AA91" s="17" t="s">
        <v>379</v>
      </c>
      <c r="AB91" s="17" t="s">
        <v>379</v>
      </c>
      <c r="AC91" s="17" t="s">
        <v>379</v>
      </c>
      <c r="AD91" s="17" t="s">
        <v>379</v>
      </c>
      <c r="AE91" s="17" t="s">
        <v>379</v>
      </c>
      <c r="AF91" s="17" t="s">
        <v>379</v>
      </c>
      <c r="AG91" s="145"/>
      <c r="AH91" s="146"/>
      <c r="AI91" s="146"/>
      <c r="AJ91" s="146"/>
    </row>
    <row r="92" spans="1:36" s="1" customFormat="1" ht="14" x14ac:dyDescent="0.15">
      <c r="A92" s="15" t="s">
        <v>257</v>
      </c>
      <c r="B92" s="16" t="s">
        <v>54</v>
      </c>
      <c r="C92" s="15" t="s">
        <v>38</v>
      </c>
      <c r="D92" s="33" t="s">
        <v>201</v>
      </c>
      <c r="E92" s="31">
        <f>E88/$E$2</f>
        <v>0.56589603445507786</v>
      </c>
      <c r="F92" s="31">
        <f t="shared" ref="F92:AF92" si="29">F88/$E$2</f>
        <v>1.6247118854661835</v>
      </c>
      <c r="G92" s="31">
        <f t="shared" si="29"/>
        <v>0</v>
      </c>
      <c r="H92" s="31">
        <f t="shared" si="29"/>
        <v>0</v>
      </c>
      <c r="I92" s="31">
        <f t="shared" si="29"/>
        <v>0</v>
      </c>
      <c r="J92" s="31">
        <f t="shared" si="29"/>
        <v>0</v>
      </c>
      <c r="K92" s="31">
        <f t="shared" si="29"/>
        <v>4.0808106296986582</v>
      </c>
      <c r="L92" s="31">
        <f t="shared" si="29"/>
        <v>3.0226254545962212</v>
      </c>
      <c r="M92" s="31">
        <f t="shared" si="29"/>
        <v>3.7783036318835115</v>
      </c>
      <c r="N92" s="31">
        <f t="shared" si="29"/>
        <v>2.2670345318618725</v>
      </c>
      <c r="O92" s="31">
        <f t="shared" si="29"/>
        <v>4.1563807509475845</v>
      </c>
      <c r="P92" s="31">
        <f t="shared" si="29"/>
        <v>0.33959018281573938</v>
      </c>
      <c r="Q92" s="31">
        <f t="shared" si="29"/>
        <v>2.7961272939221971</v>
      </c>
      <c r="R92" s="31">
        <f t="shared" si="29"/>
        <v>0.56589603445507786</v>
      </c>
      <c r="S92" s="31">
        <f t="shared" si="29"/>
        <v>4.5341406124571577</v>
      </c>
      <c r="T92" s="31">
        <f t="shared" si="29"/>
        <v>4.2700497001933559</v>
      </c>
      <c r="U92" s="31">
        <f t="shared" si="29"/>
        <v>3.7406770255271922</v>
      </c>
      <c r="V92" s="31">
        <f t="shared" si="29"/>
        <v>2.0026640560104427</v>
      </c>
      <c r="W92" s="31">
        <f t="shared" si="29"/>
        <v>3.8538737531324383</v>
      </c>
      <c r="X92" s="31">
        <f t="shared" si="29"/>
        <v>0.4526993068498314</v>
      </c>
      <c r="Y92" s="31">
        <f t="shared" si="29"/>
        <v>2.6829305663169505</v>
      </c>
      <c r="Z92" s="31">
        <f t="shared" si="29"/>
        <v>2.4559940387689427</v>
      </c>
      <c r="AA92" s="31">
        <f t="shared" si="29"/>
        <v>3.2871547337340061</v>
      </c>
      <c r="AB92" s="31">
        <f t="shared" si="29"/>
        <v>1.6247118854661835</v>
      </c>
      <c r="AC92" s="31">
        <f t="shared" si="29"/>
        <v>1.8514899587460474</v>
      </c>
      <c r="AD92" s="31">
        <f t="shared" si="29"/>
        <v>4.420751575817226</v>
      </c>
      <c r="AE92" s="31">
        <f t="shared" si="29"/>
        <v>2.4937790993934064</v>
      </c>
      <c r="AF92" s="31">
        <f t="shared" si="29"/>
        <v>4.118875602928961</v>
      </c>
      <c r="AG92" s="145"/>
      <c r="AH92" s="146"/>
      <c r="AI92" s="146"/>
      <c r="AJ92" s="146"/>
    </row>
    <row r="93" spans="1:36" s="1" customFormat="1" ht="14" x14ac:dyDescent="0.15">
      <c r="A93" s="20" t="s">
        <v>202</v>
      </c>
      <c r="B93" s="123" t="s">
        <v>39</v>
      </c>
      <c r="C93" s="117" t="s">
        <v>4</v>
      </c>
      <c r="D93" s="118" t="s">
        <v>216</v>
      </c>
      <c r="E93" s="125" t="s">
        <v>383</v>
      </c>
      <c r="F93" s="13" t="s">
        <v>383</v>
      </c>
      <c r="G93" s="13" t="s">
        <v>383</v>
      </c>
      <c r="H93" s="13" t="s">
        <v>383</v>
      </c>
      <c r="I93" s="13" t="s">
        <v>383</v>
      </c>
      <c r="J93" s="13" t="s">
        <v>383</v>
      </c>
      <c r="K93" s="13" t="s">
        <v>383</v>
      </c>
      <c r="L93" s="13" t="s">
        <v>383</v>
      </c>
      <c r="M93" s="13" t="s">
        <v>383</v>
      </c>
      <c r="N93" s="13" t="s">
        <v>383</v>
      </c>
      <c r="O93" s="13" t="s">
        <v>383</v>
      </c>
      <c r="P93" s="13" t="s">
        <v>383</v>
      </c>
      <c r="Q93" s="13" t="s">
        <v>383</v>
      </c>
      <c r="R93" s="13" t="s">
        <v>383</v>
      </c>
      <c r="S93" s="13" t="s">
        <v>383</v>
      </c>
      <c r="T93" s="13" t="s">
        <v>383</v>
      </c>
      <c r="U93" s="13" t="s">
        <v>383</v>
      </c>
      <c r="V93" s="13" t="s">
        <v>383</v>
      </c>
      <c r="W93" s="13" t="s">
        <v>383</v>
      </c>
      <c r="X93" s="13" t="s">
        <v>383</v>
      </c>
      <c r="Y93" s="13" t="s">
        <v>383</v>
      </c>
      <c r="Z93" s="13" t="s">
        <v>383</v>
      </c>
      <c r="AA93" s="13" t="s">
        <v>383</v>
      </c>
      <c r="AB93" s="13" t="s">
        <v>383</v>
      </c>
      <c r="AC93" s="13" t="s">
        <v>383</v>
      </c>
      <c r="AD93" s="13" t="s">
        <v>383</v>
      </c>
      <c r="AE93" s="13" t="s">
        <v>383</v>
      </c>
      <c r="AF93" s="13" t="s">
        <v>383</v>
      </c>
      <c r="AG93" s="145"/>
      <c r="AH93" s="146"/>
      <c r="AI93" s="146"/>
      <c r="AJ93" s="146"/>
    </row>
    <row r="94" spans="1:36" s="1" customFormat="1" ht="28" x14ac:dyDescent="0.15">
      <c r="A94" s="9" t="s">
        <v>203</v>
      </c>
      <c r="B94" s="16" t="s">
        <v>51</v>
      </c>
      <c r="C94" s="15" t="s">
        <v>38</v>
      </c>
      <c r="D94" s="33" t="s">
        <v>217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2006.4</v>
      </c>
      <c r="Y94" s="31">
        <v>0</v>
      </c>
      <c r="Z94" s="31">
        <v>8448.6</v>
      </c>
      <c r="AA94" s="31">
        <v>0</v>
      </c>
      <c r="AB94" s="31">
        <v>0</v>
      </c>
      <c r="AC94" s="31">
        <v>5069.16</v>
      </c>
      <c r="AD94" s="31">
        <v>0</v>
      </c>
      <c r="AE94" s="31">
        <v>0</v>
      </c>
      <c r="AF94" s="31">
        <v>6927.85</v>
      </c>
      <c r="AG94" s="145">
        <f t="shared" ref="AG94" si="30">SUM(E94:AF94)</f>
        <v>22452.010000000002</v>
      </c>
      <c r="AH94" s="146" t="s">
        <v>1818</v>
      </c>
      <c r="AI94" s="146"/>
      <c r="AJ94" s="146"/>
    </row>
    <row r="95" spans="1:36" s="1" customFormat="1" ht="84" x14ac:dyDescent="0.15">
      <c r="A95" s="19" t="s">
        <v>258</v>
      </c>
      <c r="B95" s="11" t="s">
        <v>52</v>
      </c>
      <c r="C95" s="15" t="s">
        <v>4</v>
      </c>
      <c r="D95" s="33" t="s">
        <v>218</v>
      </c>
      <c r="E95" s="9" t="s">
        <v>384</v>
      </c>
      <c r="F95" s="9" t="s">
        <v>384</v>
      </c>
      <c r="G95" s="9" t="s">
        <v>384</v>
      </c>
      <c r="H95" s="9" t="s">
        <v>384</v>
      </c>
      <c r="I95" s="9" t="s">
        <v>384</v>
      </c>
      <c r="J95" s="9" t="s">
        <v>384</v>
      </c>
      <c r="K95" s="9" t="s">
        <v>384</v>
      </c>
      <c r="L95" s="9" t="s">
        <v>384</v>
      </c>
      <c r="M95" s="9" t="s">
        <v>384</v>
      </c>
      <c r="N95" s="9" t="s">
        <v>384</v>
      </c>
      <c r="O95" s="9" t="s">
        <v>384</v>
      </c>
      <c r="P95" s="9" t="s">
        <v>384</v>
      </c>
      <c r="Q95" s="9" t="s">
        <v>384</v>
      </c>
      <c r="R95" s="9" t="s">
        <v>384</v>
      </c>
      <c r="S95" s="9" t="s">
        <v>384</v>
      </c>
      <c r="T95" s="9" t="s">
        <v>384</v>
      </c>
      <c r="U95" s="9" t="s">
        <v>384</v>
      </c>
      <c r="V95" s="9" t="s">
        <v>384</v>
      </c>
      <c r="W95" s="9" t="s">
        <v>384</v>
      </c>
      <c r="X95" s="9" t="s">
        <v>384</v>
      </c>
      <c r="Y95" s="9" t="s">
        <v>384</v>
      </c>
      <c r="Z95" s="9" t="s">
        <v>384</v>
      </c>
      <c r="AA95" s="9" t="s">
        <v>384</v>
      </c>
      <c r="AB95" s="9" t="s">
        <v>384</v>
      </c>
      <c r="AC95" s="9" t="s">
        <v>384</v>
      </c>
      <c r="AD95" s="9" t="s">
        <v>384</v>
      </c>
      <c r="AE95" s="9" t="s">
        <v>384</v>
      </c>
      <c r="AF95" s="9" t="s">
        <v>384</v>
      </c>
      <c r="AG95" s="145"/>
      <c r="AH95" s="146"/>
      <c r="AI95" s="146"/>
      <c r="AJ95" s="146"/>
    </row>
    <row r="96" spans="1:36" s="1" customFormat="1" ht="28" x14ac:dyDescent="0.15">
      <c r="A96" s="15" t="s">
        <v>259</v>
      </c>
      <c r="B96" s="16" t="s">
        <v>53</v>
      </c>
      <c r="C96" s="15" t="s">
        <v>4</v>
      </c>
      <c r="D96" s="33" t="s">
        <v>201</v>
      </c>
      <c r="E96" s="9" t="s">
        <v>355</v>
      </c>
      <c r="F96" s="9" t="s">
        <v>355</v>
      </c>
      <c r="G96" s="9" t="s">
        <v>355</v>
      </c>
      <c r="H96" s="9" t="s">
        <v>355</v>
      </c>
      <c r="I96" s="9" t="s">
        <v>355</v>
      </c>
      <c r="J96" s="9" t="s">
        <v>355</v>
      </c>
      <c r="K96" s="9" t="s">
        <v>355</v>
      </c>
      <c r="L96" s="9" t="s">
        <v>355</v>
      </c>
      <c r="M96" s="9" t="s">
        <v>355</v>
      </c>
      <c r="N96" s="9" t="s">
        <v>355</v>
      </c>
      <c r="O96" s="9" t="s">
        <v>355</v>
      </c>
      <c r="P96" s="9" t="s">
        <v>355</v>
      </c>
      <c r="Q96" s="9" t="s">
        <v>355</v>
      </c>
      <c r="R96" s="9" t="s">
        <v>355</v>
      </c>
      <c r="S96" s="9" t="s">
        <v>355</v>
      </c>
      <c r="T96" s="9" t="s">
        <v>355</v>
      </c>
      <c r="U96" s="9" t="s">
        <v>355</v>
      </c>
      <c r="V96" s="9" t="s">
        <v>355</v>
      </c>
      <c r="W96" s="9" t="s">
        <v>355</v>
      </c>
      <c r="X96" s="9" t="s">
        <v>355</v>
      </c>
      <c r="Y96" s="9" t="s">
        <v>355</v>
      </c>
      <c r="Z96" s="9" t="s">
        <v>355</v>
      </c>
      <c r="AA96" s="9" t="s">
        <v>355</v>
      </c>
      <c r="AB96" s="9" t="s">
        <v>355</v>
      </c>
      <c r="AC96" s="9" t="s">
        <v>355</v>
      </c>
      <c r="AD96" s="9" t="s">
        <v>355</v>
      </c>
      <c r="AE96" s="9" t="s">
        <v>355</v>
      </c>
      <c r="AF96" s="9" t="s">
        <v>355</v>
      </c>
      <c r="AG96" s="145"/>
      <c r="AH96" s="146"/>
      <c r="AI96" s="146"/>
      <c r="AJ96" s="146"/>
    </row>
    <row r="97" spans="1:36" s="1" customFormat="1" ht="14" x14ac:dyDescent="0.15">
      <c r="A97" s="15" t="s">
        <v>260</v>
      </c>
      <c r="B97" s="16" t="s">
        <v>2</v>
      </c>
      <c r="C97" s="15" t="s">
        <v>4</v>
      </c>
      <c r="D97" s="33" t="s">
        <v>201</v>
      </c>
      <c r="E97" s="17" t="s">
        <v>379</v>
      </c>
      <c r="F97" s="17" t="s">
        <v>379</v>
      </c>
      <c r="G97" s="17" t="s">
        <v>379</v>
      </c>
      <c r="H97" s="17" t="s">
        <v>379</v>
      </c>
      <c r="I97" s="17" t="s">
        <v>379</v>
      </c>
      <c r="J97" s="17" t="s">
        <v>379</v>
      </c>
      <c r="K97" s="17" t="s">
        <v>379</v>
      </c>
      <c r="L97" s="17" t="s">
        <v>379</v>
      </c>
      <c r="M97" s="17" t="s">
        <v>379</v>
      </c>
      <c r="N97" s="17" t="s">
        <v>379</v>
      </c>
      <c r="O97" s="17" t="s">
        <v>379</v>
      </c>
      <c r="P97" s="17" t="s">
        <v>379</v>
      </c>
      <c r="Q97" s="17" t="s">
        <v>379</v>
      </c>
      <c r="R97" s="17" t="s">
        <v>379</v>
      </c>
      <c r="S97" s="17" t="s">
        <v>379</v>
      </c>
      <c r="T97" s="17" t="s">
        <v>379</v>
      </c>
      <c r="U97" s="17" t="s">
        <v>379</v>
      </c>
      <c r="V97" s="17" t="s">
        <v>379</v>
      </c>
      <c r="W97" s="17" t="s">
        <v>379</v>
      </c>
      <c r="X97" s="17" t="s">
        <v>379</v>
      </c>
      <c r="Y97" s="17" t="s">
        <v>379</v>
      </c>
      <c r="Z97" s="17" t="s">
        <v>379</v>
      </c>
      <c r="AA97" s="17" t="s">
        <v>379</v>
      </c>
      <c r="AB97" s="17" t="s">
        <v>379</v>
      </c>
      <c r="AC97" s="17" t="s">
        <v>379</v>
      </c>
      <c r="AD97" s="17" t="s">
        <v>379</v>
      </c>
      <c r="AE97" s="17" t="s">
        <v>379</v>
      </c>
      <c r="AF97" s="17" t="s">
        <v>379</v>
      </c>
      <c r="AG97" s="145"/>
      <c r="AH97" s="146"/>
      <c r="AI97" s="146"/>
      <c r="AJ97" s="146"/>
    </row>
    <row r="98" spans="1:36" s="1" customFormat="1" ht="14" x14ac:dyDescent="0.15">
      <c r="A98" s="15" t="s">
        <v>261</v>
      </c>
      <c r="B98" s="16" t="s">
        <v>54</v>
      </c>
      <c r="C98" s="15" t="s">
        <v>38</v>
      </c>
      <c r="D98" s="33" t="s">
        <v>201</v>
      </c>
      <c r="E98" s="31">
        <f>E94/$E$2</f>
        <v>0</v>
      </c>
      <c r="F98" s="31">
        <f t="shared" ref="F98:AF98" si="31">F94/$E$2</f>
        <v>0</v>
      </c>
      <c r="G98" s="31">
        <f t="shared" si="31"/>
        <v>0</v>
      </c>
      <c r="H98" s="31">
        <f t="shared" si="31"/>
        <v>0</v>
      </c>
      <c r="I98" s="31">
        <f t="shared" si="31"/>
        <v>0</v>
      </c>
      <c r="J98" s="31">
        <f t="shared" si="31"/>
        <v>0</v>
      </c>
      <c r="K98" s="31">
        <f t="shared" si="31"/>
        <v>0</v>
      </c>
      <c r="L98" s="31">
        <f t="shared" si="31"/>
        <v>0</v>
      </c>
      <c r="M98" s="31">
        <f t="shared" si="31"/>
        <v>0</v>
      </c>
      <c r="N98" s="31">
        <f t="shared" si="31"/>
        <v>0</v>
      </c>
      <c r="O98" s="31">
        <f t="shared" si="31"/>
        <v>0</v>
      </c>
      <c r="P98" s="31">
        <f t="shared" si="31"/>
        <v>0</v>
      </c>
      <c r="Q98" s="31">
        <f t="shared" si="31"/>
        <v>0</v>
      </c>
      <c r="R98" s="31">
        <f t="shared" si="31"/>
        <v>0</v>
      </c>
      <c r="S98" s="31">
        <f t="shared" si="31"/>
        <v>0</v>
      </c>
      <c r="T98" s="31">
        <f t="shared" si="31"/>
        <v>0</v>
      </c>
      <c r="U98" s="31">
        <f t="shared" si="31"/>
        <v>0</v>
      </c>
      <c r="V98" s="31">
        <f t="shared" si="31"/>
        <v>0</v>
      </c>
      <c r="W98" s="31">
        <f t="shared" si="31"/>
        <v>0</v>
      </c>
      <c r="X98" s="31">
        <f t="shared" si="31"/>
        <v>7.0027014009591021E-2</v>
      </c>
      <c r="Y98" s="31">
        <f t="shared" si="31"/>
        <v>0</v>
      </c>
      <c r="Z98" s="31">
        <f t="shared" si="31"/>
        <v>0.29487152639624736</v>
      </c>
      <c r="AA98" s="31">
        <f t="shared" si="31"/>
        <v>0</v>
      </c>
      <c r="AB98" s="31">
        <f t="shared" si="31"/>
        <v>0</v>
      </c>
      <c r="AC98" s="31">
        <f t="shared" si="31"/>
        <v>0.17692291583774841</v>
      </c>
      <c r="AD98" s="31">
        <f t="shared" si="31"/>
        <v>0</v>
      </c>
      <c r="AE98" s="31">
        <f t="shared" si="31"/>
        <v>0</v>
      </c>
      <c r="AF98" s="31">
        <f t="shared" si="31"/>
        <v>0.2417945818412805</v>
      </c>
      <c r="AG98" s="145"/>
      <c r="AH98" s="146"/>
      <c r="AI98" s="146"/>
      <c r="AJ98" s="146"/>
    </row>
    <row r="99" spans="1:36" s="1" customFormat="1" ht="14" hidden="1" x14ac:dyDescent="0.15">
      <c r="A99" s="20" t="s">
        <v>202</v>
      </c>
      <c r="B99" s="71" t="s">
        <v>39</v>
      </c>
      <c r="C99" s="72" t="s">
        <v>4</v>
      </c>
      <c r="D99" s="73" t="s">
        <v>216</v>
      </c>
      <c r="E99" s="74" t="s">
        <v>385</v>
      </c>
      <c r="F99" s="13" t="s">
        <v>385</v>
      </c>
      <c r="G99" s="13"/>
      <c r="H99" s="13"/>
      <c r="I99" s="13"/>
      <c r="J99" s="13"/>
      <c r="K99" s="13" t="s">
        <v>385</v>
      </c>
      <c r="L99" s="13" t="s">
        <v>385</v>
      </c>
      <c r="M99" s="13" t="s">
        <v>385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5"/>
      <c r="AH99" s="146"/>
      <c r="AI99" s="146"/>
      <c r="AJ99" s="146"/>
    </row>
    <row r="100" spans="1:36" s="1" customFormat="1" ht="28" hidden="1" x14ac:dyDescent="0.15">
      <c r="A100" s="9" t="s">
        <v>203</v>
      </c>
      <c r="B100" s="16" t="s">
        <v>51</v>
      </c>
      <c r="C100" s="15" t="s">
        <v>38</v>
      </c>
      <c r="D100" s="33" t="s">
        <v>217</v>
      </c>
      <c r="E100" s="31">
        <v>0</v>
      </c>
      <c r="F100" s="31">
        <v>0</v>
      </c>
      <c r="G100" s="31"/>
      <c r="H100" s="31"/>
      <c r="I100" s="31"/>
      <c r="J100" s="31"/>
      <c r="K100" s="31">
        <v>0</v>
      </c>
      <c r="L100" s="31">
        <v>0</v>
      </c>
      <c r="M100" s="31">
        <v>0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145"/>
      <c r="AH100" s="146"/>
      <c r="AI100" s="146"/>
      <c r="AJ100" s="146"/>
    </row>
    <row r="101" spans="1:36" s="1" customFormat="1" ht="41.25" hidden="1" customHeight="1" x14ac:dyDescent="0.15">
      <c r="A101" s="19" t="s">
        <v>262</v>
      </c>
      <c r="B101" s="11" t="s">
        <v>52</v>
      </c>
      <c r="C101" s="15" t="s">
        <v>4</v>
      </c>
      <c r="D101" s="33" t="s">
        <v>218</v>
      </c>
      <c r="E101" s="9" t="s">
        <v>385</v>
      </c>
      <c r="F101" s="9" t="s">
        <v>385</v>
      </c>
      <c r="G101" s="9"/>
      <c r="H101" s="9"/>
      <c r="I101" s="9"/>
      <c r="J101" s="9"/>
      <c r="K101" s="9" t="s">
        <v>385</v>
      </c>
      <c r="L101" s="9" t="s">
        <v>385</v>
      </c>
      <c r="M101" s="9" t="s">
        <v>385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45"/>
      <c r="AH101" s="146"/>
      <c r="AI101" s="146"/>
      <c r="AJ101" s="146"/>
    </row>
    <row r="102" spans="1:36" s="1" customFormat="1" ht="28" hidden="1" x14ac:dyDescent="0.15">
      <c r="A102" s="15" t="s">
        <v>263</v>
      </c>
      <c r="B102" s="16" t="s">
        <v>53</v>
      </c>
      <c r="C102" s="15" t="s">
        <v>4</v>
      </c>
      <c r="D102" s="33" t="s">
        <v>201</v>
      </c>
      <c r="E102" s="9" t="s">
        <v>372</v>
      </c>
      <c r="F102" s="9" t="s">
        <v>372</v>
      </c>
      <c r="G102" s="9"/>
      <c r="H102" s="9"/>
      <c r="I102" s="9"/>
      <c r="J102" s="9"/>
      <c r="K102" s="9" t="s">
        <v>372</v>
      </c>
      <c r="L102" s="9" t="s">
        <v>372</v>
      </c>
      <c r="M102" s="9" t="s">
        <v>372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45"/>
      <c r="AH102" s="146"/>
      <c r="AI102" s="146"/>
      <c r="AJ102" s="146"/>
    </row>
    <row r="103" spans="1:36" s="1" customFormat="1" ht="14" hidden="1" x14ac:dyDescent="0.15">
      <c r="A103" s="15" t="s">
        <v>264</v>
      </c>
      <c r="B103" s="16" t="s">
        <v>2</v>
      </c>
      <c r="C103" s="15" t="s">
        <v>4</v>
      </c>
      <c r="D103" s="33" t="s">
        <v>201</v>
      </c>
      <c r="E103" s="17" t="s">
        <v>379</v>
      </c>
      <c r="F103" s="17" t="s">
        <v>379</v>
      </c>
      <c r="G103" s="17"/>
      <c r="H103" s="17"/>
      <c r="I103" s="17"/>
      <c r="J103" s="17"/>
      <c r="K103" s="17" t="s">
        <v>379</v>
      </c>
      <c r="L103" s="17" t="s">
        <v>379</v>
      </c>
      <c r="M103" s="17" t="s">
        <v>379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45"/>
      <c r="AH103" s="146"/>
      <c r="AI103" s="146"/>
      <c r="AJ103" s="146"/>
    </row>
    <row r="104" spans="1:36" s="1" customFormat="1" ht="14" hidden="1" x14ac:dyDescent="0.15">
      <c r="A104" s="15" t="s">
        <v>265</v>
      </c>
      <c r="B104" s="16" t="s">
        <v>54</v>
      </c>
      <c r="C104" s="15" t="s">
        <v>38</v>
      </c>
      <c r="D104" s="33" t="s">
        <v>201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145"/>
      <c r="AH104" s="146"/>
      <c r="AI104" s="146"/>
      <c r="AJ104" s="146"/>
    </row>
    <row r="105" spans="1:36" s="1" customFormat="1" ht="28" x14ac:dyDescent="0.15">
      <c r="A105" s="20" t="s">
        <v>202</v>
      </c>
      <c r="B105" s="123" t="s">
        <v>39</v>
      </c>
      <c r="C105" s="117" t="s">
        <v>4</v>
      </c>
      <c r="D105" s="118" t="s">
        <v>216</v>
      </c>
      <c r="E105" s="125" t="s">
        <v>386</v>
      </c>
      <c r="F105" s="13" t="s">
        <v>386</v>
      </c>
      <c r="G105" s="13" t="s">
        <v>386</v>
      </c>
      <c r="H105" s="13" t="s">
        <v>386</v>
      </c>
      <c r="I105" s="13" t="s">
        <v>386</v>
      </c>
      <c r="J105" s="13" t="s">
        <v>386</v>
      </c>
      <c r="K105" s="13" t="s">
        <v>386</v>
      </c>
      <c r="L105" s="13" t="s">
        <v>386</v>
      </c>
      <c r="M105" s="13" t="s">
        <v>386</v>
      </c>
      <c r="N105" s="13" t="s">
        <v>386</v>
      </c>
      <c r="O105" s="13" t="s">
        <v>386</v>
      </c>
      <c r="P105" s="13" t="s">
        <v>386</v>
      </c>
      <c r="Q105" s="13" t="s">
        <v>386</v>
      </c>
      <c r="R105" s="13" t="s">
        <v>386</v>
      </c>
      <c r="S105" s="13" t="s">
        <v>386</v>
      </c>
      <c r="T105" s="13" t="s">
        <v>386</v>
      </c>
      <c r="U105" s="13" t="s">
        <v>386</v>
      </c>
      <c r="V105" s="13" t="s">
        <v>386</v>
      </c>
      <c r="W105" s="13" t="s">
        <v>386</v>
      </c>
      <c r="X105" s="13" t="s">
        <v>386</v>
      </c>
      <c r="Y105" s="13" t="s">
        <v>386</v>
      </c>
      <c r="Z105" s="13" t="s">
        <v>386</v>
      </c>
      <c r="AA105" s="13" t="s">
        <v>386</v>
      </c>
      <c r="AB105" s="13" t="s">
        <v>386</v>
      </c>
      <c r="AC105" s="13" t="s">
        <v>386</v>
      </c>
      <c r="AD105" s="13" t="s">
        <v>386</v>
      </c>
      <c r="AE105" s="13" t="s">
        <v>386</v>
      </c>
      <c r="AF105" s="13" t="s">
        <v>386</v>
      </c>
      <c r="AG105" s="145"/>
      <c r="AH105" s="146"/>
      <c r="AI105" s="146"/>
      <c r="AJ105" s="146"/>
    </row>
    <row r="106" spans="1:36" s="1" customFormat="1" ht="28" x14ac:dyDescent="0.15">
      <c r="A106" s="9" t="s">
        <v>203</v>
      </c>
      <c r="B106" s="16" t="s">
        <v>51</v>
      </c>
      <c r="C106" s="15" t="s">
        <v>38</v>
      </c>
      <c r="D106" s="109" t="s">
        <v>217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145">
        <f t="shared" ref="AG106" si="32">SUM(E106:AF106)</f>
        <v>0</v>
      </c>
      <c r="AH106" s="146" t="s">
        <v>1818</v>
      </c>
      <c r="AI106" s="146"/>
      <c r="AJ106" s="146"/>
    </row>
    <row r="107" spans="1:36" s="1" customFormat="1" ht="41.25" customHeight="1" x14ac:dyDescent="0.15">
      <c r="A107" s="19" t="s">
        <v>266</v>
      </c>
      <c r="B107" s="11" t="s">
        <v>52</v>
      </c>
      <c r="C107" s="15" t="s">
        <v>4</v>
      </c>
      <c r="D107" s="33" t="s">
        <v>218</v>
      </c>
      <c r="E107" s="9" t="s">
        <v>387</v>
      </c>
      <c r="F107" s="9" t="s">
        <v>387</v>
      </c>
      <c r="G107" s="9" t="s">
        <v>387</v>
      </c>
      <c r="H107" s="9" t="s">
        <v>387</v>
      </c>
      <c r="I107" s="9" t="s">
        <v>387</v>
      </c>
      <c r="J107" s="9" t="s">
        <v>387</v>
      </c>
      <c r="K107" s="9" t="s">
        <v>387</v>
      </c>
      <c r="L107" s="9" t="s">
        <v>387</v>
      </c>
      <c r="M107" s="9" t="s">
        <v>387</v>
      </c>
      <c r="N107" s="9" t="s">
        <v>387</v>
      </c>
      <c r="O107" s="9" t="s">
        <v>387</v>
      </c>
      <c r="P107" s="9" t="s">
        <v>387</v>
      </c>
      <c r="Q107" s="9" t="s">
        <v>387</v>
      </c>
      <c r="R107" s="9" t="s">
        <v>387</v>
      </c>
      <c r="S107" s="9" t="s">
        <v>387</v>
      </c>
      <c r="T107" s="9" t="s">
        <v>387</v>
      </c>
      <c r="U107" s="9" t="s">
        <v>387</v>
      </c>
      <c r="V107" s="9" t="s">
        <v>387</v>
      </c>
      <c r="W107" s="9" t="s">
        <v>387</v>
      </c>
      <c r="X107" s="9" t="s">
        <v>387</v>
      </c>
      <c r="Y107" s="9" t="s">
        <v>387</v>
      </c>
      <c r="Z107" s="9" t="s">
        <v>387</v>
      </c>
      <c r="AA107" s="9" t="s">
        <v>387</v>
      </c>
      <c r="AB107" s="9" t="s">
        <v>387</v>
      </c>
      <c r="AC107" s="9" t="s">
        <v>387</v>
      </c>
      <c r="AD107" s="9" t="s">
        <v>387</v>
      </c>
      <c r="AE107" s="9" t="s">
        <v>387</v>
      </c>
      <c r="AF107" s="9" t="s">
        <v>387</v>
      </c>
      <c r="AG107" s="145"/>
      <c r="AH107" s="146"/>
      <c r="AI107" s="146"/>
      <c r="AJ107" s="146"/>
    </row>
    <row r="108" spans="1:36" s="1" customFormat="1" ht="28" x14ac:dyDescent="0.15">
      <c r="A108" s="15" t="s">
        <v>267</v>
      </c>
      <c r="B108" s="16" t="s">
        <v>53</v>
      </c>
      <c r="C108" s="15" t="s">
        <v>4</v>
      </c>
      <c r="D108" s="33" t="s">
        <v>201</v>
      </c>
      <c r="E108" s="17" t="s">
        <v>355</v>
      </c>
      <c r="F108" s="17" t="s">
        <v>355</v>
      </c>
      <c r="G108" s="17" t="s">
        <v>355</v>
      </c>
      <c r="H108" s="17" t="s">
        <v>355</v>
      </c>
      <c r="I108" s="17" t="s">
        <v>355</v>
      </c>
      <c r="J108" s="17" t="s">
        <v>355</v>
      </c>
      <c r="K108" s="17" t="s">
        <v>355</v>
      </c>
      <c r="L108" s="17" t="s">
        <v>355</v>
      </c>
      <c r="M108" s="17" t="s">
        <v>355</v>
      </c>
      <c r="N108" s="17" t="s">
        <v>355</v>
      </c>
      <c r="O108" s="17" t="s">
        <v>355</v>
      </c>
      <c r="P108" s="17" t="s">
        <v>355</v>
      </c>
      <c r="Q108" s="17" t="s">
        <v>355</v>
      </c>
      <c r="R108" s="17" t="s">
        <v>355</v>
      </c>
      <c r="S108" s="17" t="s">
        <v>355</v>
      </c>
      <c r="T108" s="17" t="s">
        <v>355</v>
      </c>
      <c r="U108" s="17" t="s">
        <v>355</v>
      </c>
      <c r="V108" s="17" t="s">
        <v>355</v>
      </c>
      <c r="W108" s="17" t="s">
        <v>355</v>
      </c>
      <c r="X108" s="17" t="s">
        <v>355</v>
      </c>
      <c r="Y108" s="17" t="s">
        <v>355</v>
      </c>
      <c r="Z108" s="17" t="s">
        <v>355</v>
      </c>
      <c r="AA108" s="17" t="s">
        <v>355</v>
      </c>
      <c r="AB108" s="17" t="s">
        <v>355</v>
      </c>
      <c r="AC108" s="17" t="s">
        <v>355</v>
      </c>
      <c r="AD108" s="17" t="s">
        <v>355</v>
      </c>
      <c r="AE108" s="17" t="s">
        <v>355</v>
      </c>
      <c r="AF108" s="17" t="s">
        <v>355</v>
      </c>
      <c r="AG108" s="145"/>
      <c r="AH108" s="146"/>
      <c r="AI108" s="146"/>
      <c r="AJ108" s="146"/>
    </row>
    <row r="109" spans="1:36" s="1" customFormat="1" ht="14" x14ac:dyDescent="0.15">
      <c r="A109" s="15" t="s">
        <v>268</v>
      </c>
      <c r="B109" s="16" t="s">
        <v>2</v>
      </c>
      <c r="C109" s="15" t="s">
        <v>4</v>
      </c>
      <c r="D109" s="33" t="s">
        <v>201</v>
      </c>
      <c r="E109" s="17" t="s">
        <v>379</v>
      </c>
      <c r="F109" s="17" t="s">
        <v>379</v>
      </c>
      <c r="G109" s="17" t="s">
        <v>379</v>
      </c>
      <c r="H109" s="17" t="s">
        <v>379</v>
      </c>
      <c r="I109" s="17" t="s">
        <v>379</v>
      </c>
      <c r="J109" s="17" t="s">
        <v>379</v>
      </c>
      <c r="K109" s="17" t="s">
        <v>379</v>
      </c>
      <c r="L109" s="17" t="s">
        <v>379</v>
      </c>
      <c r="M109" s="17" t="s">
        <v>379</v>
      </c>
      <c r="N109" s="17" t="s">
        <v>379</v>
      </c>
      <c r="O109" s="17" t="s">
        <v>379</v>
      </c>
      <c r="P109" s="17" t="s">
        <v>379</v>
      </c>
      <c r="Q109" s="17" t="s">
        <v>379</v>
      </c>
      <c r="R109" s="17" t="s">
        <v>379</v>
      </c>
      <c r="S109" s="17" t="s">
        <v>379</v>
      </c>
      <c r="T109" s="17" t="s">
        <v>379</v>
      </c>
      <c r="U109" s="17" t="s">
        <v>379</v>
      </c>
      <c r="V109" s="17" t="s">
        <v>379</v>
      </c>
      <c r="W109" s="17" t="s">
        <v>379</v>
      </c>
      <c r="X109" s="17" t="s">
        <v>379</v>
      </c>
      <c r="Y109" s="17" t="s">
        <v>379</v>
      </c>
      <c r="Z109" s="17" t="s">
        <v>379</v>
      </c>
      <c r="AA109" s="17" t="s">
        <v>379</v>
      </c>
      <c r="AB109" s="17" t="s">
        <v>379</v>
      </c>
      <c r="AC109" s="17" t="s">
        <v>379</v>
      </c>
      <c r="AD109" s="17" t="s">
        <v>379</v>
      </c>
      <c r="AE109" s="17" t="s">
        <v>379</v>
      </c>
      <c r="AF109" s="17" t="s">
        <v>379</v>
      </c>
      <c r="AG109" s="145"/>
      <c r="AH109" s="146"/>
      <c r="AI109" s="146"/>
      <c r="AJ109" s="146"/>
    </row>
    <row r="110" spans="1:36" s="1" customFormat="1" ht="14" x14ac:dyDescent="0.15">
      <c r="A110" s="15" t="s">
        <v>261</v>
      </c>
      <c r="B110" s="16" t="s">
        <v>54</v>
      </c>
      <c r="C110" s="15" t="s">
        <v>38</v>
      </c>
      <c r="D110" s="109" t="s">
        <v>201</v>
      </c>
      <c r="E110" s="31">
        <f>E106/$E$2</f>
        <v>0</v>
      </c>
      <c r="F110" s="31">
        <f t="shared" ref="F110:AF110" si="33">F106/$E$2</f>
        <v>0</v>
      </c>
      <c r="G110" s="31">
        <f t="shared" si="33"/>
        <v>0</v>
      </c>
      <c r="H110" s="31">
        <f t="shared" si="33"/>
        <v>0</v>
      </c>
      <c r="I110" s="31">
        <f t="shared" si="33"/>
        <v>0</v>
      </c>
      <c r="J110" s="31">
        <f t="shared" si="33"/>
        <v>0</v>
      </c>
      <c r="K110" s="9">
        <f t="shared" si="33"/>
        <v>0</v>
      </c>
      <c r="L110" s="31">
        <f t="shared" si="33"/>
        <v>0</v>
      </c>
      <c r="M110" s="31">
        <f t="shared" si="33"/>
        <v>0</v>
      </c>
      <c r="N110" s="31">
        <f t="shared" si="33"/>
        <v>0</v>
      </c>
      <c r="O110" s="31">
        <f t="shared" si="33"/>
        <v>0</v>
      </c>
      <c r="P110" s="31">
        <f t="shared" si="33"/>
        <v>0</v>
      </c>
      <c r="Q110" s="31">
        <f t="shared" si="33"/>
        <v>0</v>
      </c>
      <c r="R110" s="31">
        <f t="shared" si="33"/>
        <v>0</v>
      </c>
      <c r="S110" s="31">
        <f t="shared" si="33"/>
        <v>0</v>
      </c>
      <c r="T110" s="31">
        <f t="shared" si="33"/>
        <v>0</v>
      </c>
      <c r="U110" s="31">
        <f t="shared" si="33"/>
        <v>0</v>
      </c>
      <c r="V110" s="31">
        <f t="shared" si="33"/>
        <v>0</v>
      </c>
      <c r="W110" s="31">
        <f t="shared" si="33"/>
        <v>0</v>
      </c>
      <c r="X110" s="31">
        <f t="shared" si="33"/>
        <v>0</v>
      </c>
      <c r="Y110" s="31">
        <f t="shared" si="33"/>
        <v>0</v>
      </c>
      <c r="Z110" s="31">
        <f t="shared" si="33"/>
        <v>0</v>
      </c>
      <c r="AA110" s="31">
        <f t="shared" si="33"/>
        <v>0</v>
      </c>
      <c r="AB110" s="31">
        <f t="shared" si="33"/>
        <v>0</v>
      </c>
      <c r="AC110" s="31">
        <f t="shared" si="33"/>
        <v>0</v>
      </c>
      <c r="AD110" s="31">
        <f t="shared" si="33"/>
        <v>0</v>
      </c>
      <c r="AE110" s="31">
        <f t="shared" si="33"/>
        <v>0</v>
      </c>
      <c r="AF110" s="31">
        <f t="shared" si="33"/>
        <v>0</v>
      </c>
      <c r="AG110" s="145"/>
      <c r="AH110" s="146"/>
      <c r="AI110" s="146"/>
      <c r="AJ110" s="146"/>
    </row>
    <row r="111" spans="1:36" s="1" customFormat="1" ht="14" x14ac:dyDescent="0.15">
      <c r="A111" s="20" t="s">
        <v>202</v>
      </c>
      <c r="B111" s="123" t="s">
        <v>39</v>
      </c>
      <c r="C111" s="117" t="s">
        <v>4</v>
      </c>
      <c r="D111" s="118" t="s">
        <v>216</v>
      </c>
      <c r="E111" s="125" t="s">
        <v>1845</v>
      </c>
      <c r="F111" s="13" t="s">
        <v>1845</v>
      </c>
      <c r="G111" s="13" t="s">
        <v>1845</v>
      </c>
      <c r="H111" s="13" t="s">
        <v>1845</v>
      </c>
      <c r="I111" s="13" t="s">
        <v>1845</v>
      </c>
      <c r="J111" s="13" t="s">
        <v>1845</v>
      </c>
      <c r="K111" s="13" t="s">
        <v>1845</v>
      </c>
      <c r="L111" s="13" t="s">
        <v>1845</v>
      </c>
      <c r="M111" s="13" t="s">
        <v>1845</v>
      </c>
      <c r="N111" s="13" t="s">
        <v>1845</v>
      </c>
      <c r="O111" s="13" t="s">
        <v>1845</v>
      </c>
      <c r="P111" s="13" t="s">
        <v>1845</v>
      </c>
      <c r="Q111" s="13" t="s">
        <v>1845</v>
      </c>
      <c r="R111" s="13" t="s">
        <v>1845</v>
      </c>
      <c r="S111" s="13" t="s">
        <v>1845</v>
      </c>
      <c r="T111" s="13" t="s">
        <v>1845</v>
      </c>
      <c r="U111" s="13" t="s">
        <v>1845</v>
      </c>
      <c r="V111" s="13" t="s">
        <v>1845</v>
      </c>
      <c r="W111" s="13" t="s">
        <v>1845</v>
      </c>
      <c r="X111" s="13" t="s">
        <v>1845</v>
      </c>
      <c r="Y111" s="13" t="s">
        <v>1845</v>
      </c>
      <c r="Z111" s="13" t="s">
        <v>1845</v>
      </c>
      <c r="AA111" s="13" t="s">
        <v>1845</v>
      </c>
      <c r="AB111" s="13" t="s">
        <v>1845</v>
      </c>
      <c r="AC111" s="13" t="s">
        <v>1845</v>
      </c>
      <c r="AD111" s="13" t="s">
        <v>1845</v>
      </c>
      <c r="AE111" s="13" t="s">
        <v>1845</v>
      </c>
      <c r="AF111" s="13" t="s">
        <v>1845</v>
      </c>
      <c r="AG111" s="145"/>
      <c r="AH111" s="146"/>
      <c r="AI111" s="146"/>
      <c r="AJ111" s="146"/>
    </row>
    <row r="112" spans="1:36" s="1" customFormat="1" ht="28" x14ac:dyDescent="0.15">
      <c r="A112" s="9" t="s">
        <v>203</v>
      </c>
      <c r="B112" s="16" t="s">
        <v>51</v>
      </c>
      <c r="C112" s="15" t="s">
        <v>38</v>
      </c>
      <c r="D112" s="33" t="s">
        <v>217</v>
      </c>
      <c r="E112" s="31">
        <v>1308600</v>
      </c>
      <c r="F112" s="31">
        <v>348600</v>
      </c>
      <c r="G112" s="31">
        <v>72245.16</v>
      </c>
      <c r="H112" s="31">
        <v>82535.48</v>
      </c>
      <c r="I112" s="31">
        <v>0</v>
      </c>
      <c r="J112" s="31">
        <v>0</v>
      </c>
      <c r="K112" s="31">
        <v>784800</v>
      </c>
      <c r="L112" s="31">
        <v>697800</v>
      </c>
      <c r="M112" s="31">
        <v>872400</v>
      </c>
      <c r="N112" s="31">
        <v>523200</v>
      </c>
      <c r="O112" s="31">
        <v>784800</v>
      </c>
      <c r="P112" s="31">
        <v>523200</v>
      </c>
      <c r="Q112" s="31">
        <v>523200</v>
      </c>
      <c r="R112" s="31">
        <v>872400</v>
      </c>
      <c r="S112" s="31">
        <v>811425.81</v>
      </c>
      <c r="T112" s="31">
        <v>784800</v>
      </c>
      <c r="U112" s="31">
        <v>649029.03</v>
      </c>
      <c r="V112" s="31">
        <v>324235.48</v>
      </c>
      <c r="W112" s="31">
        <v>872400</v>
      </c>
      <c r="X112" s="31">
        <v>1047000</v>
      </c>
      <c r="Y112" s="31">
        <v>523200</v>
      </c>
      <c r="Z112" s="31">
        <v>523200</v>
      </c>
      <c r="AA112" s="31">
        <v>697800</v>
      </c>
      <c r="AB112" s="31">
        <v>348600</v>
      </c>
      <c r="AC112" s="31">
        <v>436200</v>
      </c>
      <c r="AD112" s="31">
        <v>872400</v>
      </c>
      <c r="AE112" s="31">
        <v>523200</v>
      </c>
      <c r="AF112" s="31">
        <v>784800</v>
      </c>
      <c r="AG112" s="145">
        <f t="shared" ref="AG112" si="34">SUM(E112:AF112)</f>
        <v>16592070.959999999</v>
      </c>
      <c r="AH112" s="146" t="s">
        <v>1818</v>
      </c>
      <c r="AI112" s="146"/>
      <c r="AJ112" s="146"/>
    </row>
    <row r="113" spans="1:36" s="1" customFormat="1" ht="42" x14ac:dyDescent="0.15">
      <c r="A113" s="19" t="s">
        <v>270</v>
      </c>
      <c r="B113" s="11" t="s">
        <v>52</v>
      </c>
      <c r="C113" s="15" t="s">
        <v>4</v>
      </c>
      <c r="D113" s="33" t="s">
        <v>218</v>
      </c>
      <c r="E113" s="9" t="s">
        <v>389</v>
      </c>
      <c r="F113" s="9" t="s">
        <v>389</v>
      </c>
      <c r="G113" s="9" t="s">
        <v>389</v>
      </c>
      <c r="H113" s="9" t="s">
        <v>389</v>
      </c>
      <c r="I113" s="9" t="s">
        <v>389</v>
      </c>
      <c r="J113" s="9" t="s">
        <v>389</v>
      </c>
      <c r="K113" s="9" t="s">
        <v>389</v>
      </c>
      <c r="L113" s="9" t="s">
        <v>389</v>
      </c>
      <c r="M113" s="9" t="s">
        <v>389</v>
      </c>
      <c r="N113" s="9" t="s">
        <v>389</v>
      </c>
      <c r="O113" s="9" t="s">
        <v>389</v>
      </c>
      <c r="P113" s="9" t="s">
        <v>389</v>
      </c>
      <c r="Q113" s="9" t="s">
        <v>389</v>
      </c>
      <c r="R113" s="9" t="s">
        <v>389</v>
      </c>
      <c r="S113" s="9" t="s">
        <v>389</v>
      </c>
      <c r="T113" s="9" t="s">
        <v>389</v>
      </c>
      <c r="U113" s="9" t="s">
        <v>389</v>
      </c>
      <c r="V113" s="9" t="s">
        <v>389</v>
      </c>
      <c r="W113" s="9" t="s">
        <v>389</v>
      </c>
      <c r="X113" s="9" t="s">
        <v>389</v>
      </c>
      <c r="Y113" s="9" t="s">
        <v>389</v>
      </c>
      <c r="Z113" s="9" t="s">
        <v>389</v>
      </c>
      <c r="AA113" s="9" t="s">
        <v>389</v>
      </c>
      <c r="AB113" s="9" t="s">
        <v>389</v>
      </c>
      <c r="AC113" s="9" t="s">
        <v>389</v>
      </c>
      <c r="AD113" s="9" t="s">
        <v>389</v>
      </c>
      <c r="AE113" s="9" t="s">
        <v>389</v>
      </c>
      <c r="AF113" s="9" t="s">
        <v>389</v>
      </c>
      <c r="AG113" s="145"/>
      <c r="AH113" s="146"/>
      <c r="AI113" s="146"/>
      <c r="AJ113" s="146"/>
    </row>
    <row r="114" spans="1:36" s="1" customFormat="1" ht="28" x14ac:dyDescent="0.15">
      <c r="A114" s="15" t="s">
        <v>271</v>
      </c>
      <c r="B114" s="16" t="s">
        <v>53</v>
      </c>
      <c r="C114" s="15" t="s">
        <v>4</v>
      </c>
      <c r="D114" s="33" t="s">
        <v>201</v>
      </c>
      <c r="E114" s="9" t="s">
        <v>360</v>
      </c>
      <c r="F114" s="9" t="s">
        <v>360</v>
      </c>
      <c r="G114" s="9" t="s">
        <v>360</v>
      </c>
      <c r="H114" s="9" t="s">
        <v>360</v>
      </c>
      <c r="I114" s="9" t="s">
        <v>360</v>
      </c>
      <c r="J114" s="9" t="s">
        <v>360</v>
      </c>
      <c r="K114" s="9" t="s">
        <v>360</v>
      </c>
      <c r="L114" s="9" t="s">
        <v>360</v>
      </c>
      <c r="M114" s="9" t="s">
        <v>360</v>
      </c>
      <c r="N114" s="9" t="s">
        <v>360</v>
      </c>
      <c r="O114" s="9" t="s">
        <v>360</v>
      </c>
      <c r="P114" s="9" t="s">
        <v>360</v>
      </c>
      <c r="Q114" s="9" t="s">
        <v>360</v>
      </c>
      <c r="R114" s="9" t="s">
        <v>360</v>
      </c>
      <c r="S114" s="9" t="s">
        <v>360</v>
      </c>
      <c r="T114" s="9" t="s">
        <v>360</v>
      </c>
      <c r="U114" s="9" t="s">
        <v>360</v>
      </c>
      <c r="V114" s="9" t="s">
        <v>360</v>
      </c>
      <c r="W114" s="9" t="s">
        <v>360</v>
      </c>
      <c r="X114" s="9" t="s">
        <v>360</v>
      </c>
      <c r="Y114" s="9" t="s">
        <v>360</v>
      </c>
      <c r="Z114" s="9" t="s">
        <v>360</v>
      </c>
      <c r="AA114" s="9" t="s">
        <v>360</v>
      </c>
      <c r="AB114" s="9" t="s">
        <v>360</v>
      </c>
      <c r="AC114" s="9" t="s">
        <v>360</v>
      </c>
      <c r="AD114" s="9" t="s">
        <v>360</v>
      </c>
      <c r="AE114" s="9" t="s">
        <v>360</v>
      </c>
      <c r="AF114" s="9" t="s">
        <v>360</v>
      </c>
      <c r="AG114" s="145"/>
      <c r="AH114" s="146"/>
      <c r="AI114" s="146"/>
      <c r="AJ114" s="146"/>
    </row>
    <row r="115" spans="1:36" s="1" customFormat="1" ht="14" x14ac:dyDescent="0.15">
      <c r="A115" s="15" t="s">
        <v>272</v>
      </c>
      <c r="B115" s="16" t="s">
        <v>2</v>
      </c>
      <c r="C115" s="15" t="s">
        <v>4</v>
      </c>
      <c r="D115" s="33" t="s">
        <v>201</v>
      </c>
      <c r="E115" s="17" t="s">
        <v>390</v>
      </c>
      <c r="F115" s="17" t="s">
        <v>390</v>
      </c>
      <c r="G115" s="17" t="s">
        <v>390</v>
      </c>
      <c r="H115" s="17" t="s">
        <v>390</v>
      </c>
      <c r="I115" s="17" t="s">
        <v>390</v>
      </c>
      <c r="J115" s="17" t="s">
        <v>390</v>
      </c>
      <c r="K115" s="17" t="s">
        <v>390</v>
      </c>
      <c r="L115" s="17" t="s">
        <v>390</v>
      </c>
      <c r="M115" s="17" t="s">
        <v>390</v>
      </c>
      <c r="N115" s="17" t="s">
        <v>390</v>
      </c>
      <c r="O115" s="17" t="s">
        <v>390</v>
      </c>
      <c r="P115" s="17" t="s">
        <v>390</v>
      </c>
      <c r="Q115" s="17" t="s">
        <v>390</v>
      </c>
      <c r="R115" s="17" t="s">
        <v>390</v>
      </c>
      <c r="S115" s="17" t="s">
        <v>390</v>
      </c>
      <c r="T115" s="17" t="s">
        <v>390</v>
      </c>
      <c r="U115" s="17" t="s">
        <v>390</v>
      </c>
      <c r="V115" s="17" t="s">
        <v>390</v>
      </c>
      <c r="W115" s="17" t="s">
        <v>390</v>
      </c>
      <c r="X115" s="17" t="s">
        <v>390</v>
      </c>
      <c r="Y115" s="17" t="s">
        <v>390</v>
      </c>
      <c r="Z115" s="17" t="s">
        <v>390</v>
      </c>
      <c r="AA115" s="17" t="s">
        <v>390</v>
      </c>
      <c r="AB115" s="17" t="s">
        <v>390</v>
      </c>
      <c r="AC115" s="17" t="s">
        <v>390</v>
      </c>
      <c r="AD115" s="17" t="s">
        <v>390</v>
      </c>
      <c r="AE115" s="17" t="s">
        <v>390</v>
      </c>
      <c r="AF115" s="17" t="s">
        <v>390</v>
      </c>
      <c r="AG115" s="145"/>
      <c r="AH115" s="146"/>
      <c r="AI115" s="146"/>
      <c r="AJ115" s="146"/>
    </row>
    <row r="116" spans="1:36" s="1" customFormat="1" ht="14" x14ac:dyDescent="0.15">
      <c r="A116" s="15" t="s">
        <v>261</v>
      </c>
      <c r="B116" s="16" t="s">
        <v>54</v>
      </c>
      <c r="C116" s="15" t="s">
        <v>38</v>
      </c>
      <c r="D116" s="33" t="s">
        <v>201</v>
      </c>
      <c r="E116" s="31">
        <v>454.3</v>
      </c>
      <c r="F116" s="31">
        <v>454.3</v>
      </c>
      <c r="G116" s="31">
        <v>454.3</v>
      </c>
      <c r="H116" s="31">
        <v>454.3</v>
      </c>
      <c r="I116" s="31">
        <v>454.3</v>
      </c>
      <c r="J116" s="31">
        <v>454.3</v>
      </c>
      <c r="K116" s="31">
        <v>454.3</v>
      </c>
      <c r="L116" s="31">
        <v>454.3</v>
      </c>
      <c r="M116" s="31">
        <v>454.3</v>
      </c>
      <c r="N116" s="31">
        <v>454.3</v>
      </c>
      <c r="O116" s="31">
        <v>454.3</v>
      </c>
      <c r="P116" s="31">
        <v>454.3</v>
      </c>
      <c r="Q116" s="31">
        <v>454.3</v>
      </c>
      <c r="R116" s="31">
        <v>454.3</v>
      </c>
      <c r="S116" s="31">
        <v>454.3</v>
      </c>
      <c r="T116" s="31">
        <v>454.3</v>
      </c>
      <c r="U116" s="31">
        <v>454.3</v>
      </c>
      <c r="V116" s="31">
        <v>454.3</v>
      </c>
      <c r="W116" s="31">
        <v>454.3</v>
      </c>
      <c r="X116" s="31">
        <v>454.3</v>
      </c>
      <c r="Y116" s="31">
        <v>454.3</v>
      </c>
      <c r="Z116" s="31">
        <v>454.3</v>
      </c>
      <c r="AA116" s="31">
        <v>454.3</v>
      </c>
      <c r="AB116" s="31">
        <v>454.3</v>
      </c>
      <c r="AC116" s="31">
        <v>454.3</v>
      </c>
      <c r="AD116" s="31">
        <v>454.3</v>
      </c>
      <c r="AE116" s="31">
        <v>454.3</v>
      </c>
      <c r="AF116" s="31">
        <v>454.3</v>
      </c>
      <c r="AG116" s="145"/>
      <c r="AH116" s="146"/>
      <c r="AI116" s="146"/>
      <c r="AJ116" s="146"/>
    </row>
    <row r="117" spans="1:36" s="1" customFormat="1" ht="14" hidden="1" outlineLevel="1" x14ac:dyDescent="0.15">
      <c r="A117" s="20" t="s">
        <v>202</v>
      </c>
      <c r="B117" s="11" t="s">
        <v>39</v>
      </c>
      <c r="C117" s="15" t="s">
        <v>4</v>
      </c>
      <c r="D117" s="33" t="s">
        <v>216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5"/>
      <c r="AH117" s="146"/>
      <c r="AI117" s="146"/>
      <c r="AJ117" s="146"/>
    </row>
    <row r="118" spans="1:36" s="1" customFormat="1" ht="28" hidden="1" outlineLevel="1" x14ac:dyDescent="0.15">
      <c r="A118" s="9" t="s">
        <v>203</v>
      </c>
      <c r="B118" s="16" t="s">
        <v>51</v>
      </c>
      <c r="C118" s="15" t="s">
        <v>38</v>
      </c>
      <c r="D118" s="33" t="s">
        <v>217</v>
      </c>
      <c r="E118" s="26" t="e">
        <f>E104+E98+E92+E86+E80+#REF!+E74+E68+E62+E50+E44+E38+E32+E110</f>
        <v>#REF!</v>
      </c>
      <c r="F118" s="26" t="e">
        <f>F104+F98+F92+F86+F80+#REF!+F74+F68+F62+F50+F44+F38+F32+F110</f>
        <v>#REF!</v>
      </c>
      <c r="G118" s="26"/>
      <c r="H118" s="26"/>
      <c r="I118" s="26"/>
      <c r="J118" s="26"/>
      <c r="K118" s="26" t="e">
        <f>K104+K98+K92+K86+K80+#REF!+K74+K68+K62+K50+K44+K38+K32+K110</f>
        <v>#REF!</v>
      </c>
      <c r="L118" s="26" t="e">
        <f>L104+L98+L92+L86+L80+#REF!+L74+L68+L62+L50+L44+L38+L32+L110</f>
        <v>#REF!</v>
      </c>
      <c r="M118" s="26" t="e">
        <f>M104+M98+M92+M86+M80+#REF!+M74+M68+M62+M50+M44+M38+M32+M110</f>
        <v>#REF!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145"/>
      <c r="AH118" s="146"/>
      <c r="AI118" s="146"/>
      <c r="AJ118" s="146"/>
    </row>
    <row r="119" spans="1:36" s="1" customFormat="1" ht="41.25" hidden="1" customHeight="1" outlineLevel="1" x14ac:dyDescent="0.15">
      <c r="A119" s="19" t="s">
        <v>274</v>
      </c>
      <c r="B119" s="11" t="s">
        <v>52</v>
      </c>
      <c r="C119" s="15" t="s">
        <v>4</v>
      </c>
      <c r="D119" s="33" t="s">
        <v>218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45"/>
      <c r="AH119" s="146"/>
      <c r="AI119" s="146"/>
      <c r="AJ119" s="146"/>
    </row>
    <row r="120" spans="1:36" s="1" customFormat="1" ht="28" hidden="1" outlineLevel="1" x14ac:dyDescent="0.15">
      <c r="A120" s="15" t="s">
        <v>275</v>
      </c>
      <c r="B120" s="16" t="s">
        <v>53</v>
      </c>
      <c r="C120" s="15" t="s">
        <v>4</v>
      </c>
      <c r="D120" s="33" t="s">
        <v>201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45"/>
      <c r="AH120" s="146"/>
      <c r="AI120" s="146"/>
      <c r="AJ120" s="146"/>
    </row>
    <row r="121" spans="1:36" s="1" customFormat="1" ht="14" hidden="1" outlineLevel="1" x14ac:dyDescent="0.15">
      <c r="A121" s="15" t="s">
        <v>276</v>
      </c>
      <c r="B121" s="16" t="s">
        <v>2</v>
      </c>
      <c r="C121" s="15" t="s">
        <v>4</v>
      </c>
      <c r="D121" s="33" t="s">
        <v>201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145"/>
      <c r="AH121" s="146"/>
      <c r="AI121" s="146"/>
      <c r="AJ121" s="146"/>
    </row>
    <row r="122" spans="1:36" s="1" customFormat="1" ht="14" hidden="1" outlineLevel="1" x14ac:dyDescent="0.15">
      <c r="A122" s="15" t="s">
        <v>277</v>
      </c>
      <c r="B122" s="16" t="s">
        <v>54</v>
      </c>
      <c r="C122" s="15" t="s">
        <v>38</v>
      </c>
      <c r="D122" s="33" t="s">
        <v>201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145"/>
      <c r="AH122" s="146"/>
      <c r="AI122" s="146"/>
      <c r="AJ122" s="146"/>
    </row>
    <row r="123" spans="1:36" s="1" customFormat="1" ht="14" hidden="1" outlineLevel="1" x14ac:dyDescent="0.15">
      <c r="A123" s="20" t="s">
        <v>202</v>
      </c>
      <c r="B123" s="11" t="s">
        <v>39</v>
      </c>
      <c r="C123" s="15" t="s">
        <v>4</v>
      </c>
      <c r="D123" s="33" t="s">
        <v>216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5"/>
      <c r="AH123" s="146"/>
      <c r="AI123" s="146"/>
      <c r="AJ123" s="146"/>
    </row>
    <row r="124" spans="1:36" s="1" customFormat="1" ht="28" hidden="1" outlineLevel="1" x14ac:dyDescent="0.15">
      <c r="A124" s="9" t="s">
        <v>203</v>
      </c>
      <c r="B124" s="16" t="s">
        <v>51</v>
      </c>
      <c r="C124" s="15" t="s">
        <v>38</v>
      </c>
      <c r="D124" s="33" t="s">
        <v>217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145"/>
      <c r="AH124" s="146"/>
      <c r="AI124" s="146"/>
      <c r="AJ124" s="146"/>
    </row>
    <row r="125" spans="1:36" s="1" customFormat="1" ht="41.25" hidden="1" customHeight="1" outlineLevel="1" x14ac:dyDescent="0.15">
      <c r="A125" s="19" t="s">
        <v>278</v>
      </c>
      <c r="B125" s="11" t="s">
        <v>52</v>
      </c>
      <c r="C125" s="15" t="s">
        <v>4</v>
      </c>
      <c r="D125" s="33" t="s">
        <v>218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45"/>
      <c r="AH125" s="146"/>
      <c r="AI125" s="146"/>
      <c r="AJ125" s="146"/>
    </row>
    <row r="126" spans="1:36" s="1" customFormat="1" ht="28" hidden="1" outlineLevel="1" x14ac:dyDescent="0.15">
      <c r="A126" s="15" t="s">
        <v>279</v>
      </c>
      <c r="B126" s="16" t="s">
        <v>53</v>
      </c>
      <c r="C126" s="15" t="s">
        <v>4</v>
      </c>
      <c r="D126" s="33" t="s">
        <v>201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45"/>
      <c r="AH126" s="146"/>
      <c r="AI126" s="146"/>
      <c r="AJ126" s="146"/>
    </row>
    <row r="127" spans="1:36" s="1" customFormat="1" ht="14" hidden="1" outlineLevel="1" x14ac:dyDescent="0.15">
      <c r="A127" s="15" t="s">
        <v>280</v>
      </c>
      <c r="B127" s="16" t="s">
        <v>2</v>
      </c>
      <c r="C127" s="15" t="s">
        <v>4</v>
      </c>
      <c r="D127" s="33" t="s">
        <v>201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145"/>
      <c r="AH127" s="146"/>
      <c r="AI127" s="146"/>
      <c r="AJ127" s="146"/>
    </row>
    <row r="128" spans="1:36" s="1" customFormat="1" ht="14" hidden="1" outlineLevel="1" x14ac:dyDescent="0.15">
      <c r="A128" s="15" t="s">
        <v>281</v>
      </c>
      <c r="B128" s="16" t="s">
        <v>54</v>
      </c>
      <c r="C128" s="15" t="s">
        <v>38</v>
      </c>
      <c r="D128" s="33" t="s">
        <v>201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145"/>
      <c r="AH128" s="146"/>
      <c r="AI128" s="146"/>
      <c r="AJ128" s="146"/>
    </row>
    <row r="129" spans="1:36" s="1" customFormat="1" ht="14" hidden="1" outlineLevel="1" x14ac:dyDescent="0.15">
      <c r="A129" s="20" t="s">
        <v>202</v>
      </c>
      <c r="B129" s="11" t="s">
        <v>39</v>
      </c>
      <c r="C129" s="15" t="s">
        <v>4</v>
      </c>
      <c r="D129" s="33" t="s">
        <v>216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5"/>
      <c r="AH129" s="146"/>
      <c r="AI129" s="146"/>
      <c r="AJ129" s="146"/>
    </row>
    <row r="130" spans="1:36" s="1" customFormat="1" ht="28" hidden="1" outlineLevel="1" x14ac:dyDescent="0.15">
      <c r="A130" s="9" t="s">
        <v>203</v>
      </c>
      <c r="B130" s="16" t="s">
        <v>51</v>
      </c>
      <c r="C130" s="15" t="s">
        <v>38</v>
      </c>
      <c r="D130" s="33" t="s">
        <v>217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145"/>
      <c r="AH130" s="146"/>
      <c r="AI130" s="146"/>
      <c r="AJ130" s="146"/>
    </row>
    <row r="131" spans="1:36" s="1" customFormat="1" ht="41.25" hidden="1" customHeight="1" outlineLevel="1" x14ac:dyDescent="0.15">
      <c r="A131" s="19" t="s">
        <v>282</v>
      </c>
      <c r="B131" s="11" t="s">
        <v>52</v>
      </c>
      <c r="C131" s="15" t="s">
        <v>4</v>
      </c>
      <c r="D131" s="33" t="s">
        <v>218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45"/>
      <c r="AH131" s="146"/>
      <c r="AI131" s="146"/>
      <c r="AJ131" s="146"/>
    </row>
    <row r="132" spans="1:36" s="1" customFormat="1" ht="28" hidden="1" outlineLevel="1" x14ac:dyDescent="0.15">
      <c r="A132" s="15" t="s">
        <v>283</v>
      </c>
      <c r="B132" s="16" t="s">
        <v>53</v>
      </c>
      <c r="C132" s="15" t="s">
        <v>4</v>
      </c>
      <c r="D132" s="33" t="s">
        <v>201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45"/>
      <c r="AH132" s="146"/>
      <c r="AI132" s="146"/>
      <c r="AJ132" s="146"/>
    </row>
    <row r="133" spans="1:36" s="1" customFormat="1" ht="14" hidden="1" outlineLevel="1" x14ac:dyDescent="0.15">
      <c r="A133" s="15" t="s">
        <v>284</v>
      </c>
      <c r="B133" s="16" t="s">
        <v>2</v>
      </c>
      <c r="C133" s="15" t="s">
        <v>4</v>
      </c>
      <c r="D133" s="33" t="s">
        <v>201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145"/>
      <c r="AH133" s="146"/>
      <c r="AI133" s="146"/>
      <c r="AJ133" s="146"/>
    </row>
    <row r="134" spans="1:36" s="1" customFormat="1" ht="14" hidden="1" outlineLevel="1" x14ac:dyDescent="0.15">
      <c r="A134" s="15" t="s">
        <v>285</v>
      </c>
      <c r="B134" s="16" t="s">
        <v>54</v>
      </c>
      <c r="C134" s="15" t="s">
        <v>38</v>
      </c>
      <c r="D134" s="33" t="s">
        <v>201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145"/>
      <c r="AH134" s="146"/>
      <c r="AI134" s="146"/>
      <c r="AJ134" s="146"/>
    </row>
    <row r="135" spans="1:36" s="1" customFormat="1" ht="14" hidden="1" outlineLevel="1" x14ac:dyDescent="0.15">
      <c r="A135" s="20" t="s">
        <v>202</v>
      </c>
      <c r="B135" s="11" t="s">
        <v>39</v>
      </c>
      <c r="C135" s="15" t="s">
        <v>4</v>
      </c>
      <c r="D135" s="33" t="s">
        <v>216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5"/>
      <c r="AH135" s="146"/>
      <c r="AI135" s="146"/>
      <c r="AJ135" s="146"/>
    </row>
    <row r="136" spans="1:36" s="1" customFormat="1" ht="28" hidden="1" outlineLevel="1" x14ac:dyDescent="0.15">
      <c r="A136" s="9" t="s">
        <v>203</v>
      </c>
      <c r="B136" s="16" t="s">
        <v>51</v>
      </c>
      <c r="C136" s="15" t="s">
        <v>38</v>
      </c>
      <c r="D136" s="33" t="s">
        <v>217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145"/>
      <c r="AH136" s="146"/>
      <c r="AI136" s="146"/>
      <c r="AJ136" s="146"/>
    </row>
    <row r="137" spans="1:36" s="1" customFormat="1" ht="41.25" hidden="1" customHeight="1" outlineLevel="1" x14ac:dyDescent="0.15">
      <c r="A137" s="19" t="s">
        <v>286</v>
      </c>
      <c r="B137" s="11" t="s">
        <v>52</v>
      </c>
      <c r="C137" s="15" t="s">
        <v>4</v>
      </c>
      <c r="D137" s="33" t="s">
        <v>218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45"/>
      <c r="AH137" s="146"/>
      <c r="AI137" s="146"/>
      <c r="AJ137" s="146"/>
    </row>
    <row r="138" spans="1:36" s="1" customFormat="1" ht="28" hidden="1" outlineLevel="1" x14ac:dyDescent="0.15">
      <c r="A138" s="15" t="s">
        <v>287</v>
      </c>
      <c r="B138" s="16" t="s">
        <v>53</v>
      </c>
      <c r="C138" s="15" t="s">
        <v>4</v>
      </c>
      <c r="D138" s="33" t="s">
        <v>201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45"/>
      <c r="AH138" s="146"/>
      <c r="AI138" s="146"/>
      <c r="AJ138" s="146"/>
    </row>
    <row r="139" spans="1:36" s="1" customFormat="1" ht="14" hidden="1" outlineLevel="1" x14ac:dyDescent="0.15">
      <c r="A139" s="15" t="s">
        <v>288</v>
      </c>
      <c r="B139" s="16" t="s">
        <v>2</v>
      </c>
      <c r="C139" s="15" t="s">
        <v>4</v>
      </c>
      <c r="D139" s="33" t="s">
        <v>201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145"/>
      <c r="AH139" s="146"/>
      <c r="AI139" s="146"/>
      <c r="AJ139" s="146"/>
    </row>
    <row r="140" spans="1:36" s="1" customFormat="1" ht="14" hidden="1" outlineLevel="1" x14ac:dyDescent="0.15">
      <c r="A140" s="15" t="s">
        <v>289</v>
      </c>
      <c r="B140" s="16" t="s">
        <v>54</v>
      </c>
      <c r="C140" s="15" t="s">
        <v>38</v>
      </c>
      <c r="D140" s="33" t="s">
        <v>201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145"/>
      <c r="AH140" s="146"/>
      <c r="AI140" s="146"/>
      <c r="AJ140" s="146"/>
    </row>
    <row r="141" spans="1:36" s="1" customFormat="1" ht="39" customHeight="1" collapsed="1" x14ac:dyDescent="0.15">
      <c r="A141" s="147" t="s">
        <v>55</v>
      </c>
      <c r="B141" s="147"/>
      <c r="C141" s="147"/>
      <c r="D141" s="33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45"/>
      <c r="AH141" s="146"/>
      <c r="AI141" s="146"/>
      <c r="AJ141" s="146"/>
    </row>
    <row r="142" spans="1:36" s="1" customFormat="1" ht="56" x14ac:dyDescent="0.15">
      <c r="A142" s="9" t="s">
        <v>24</v>
      </c>
      <c r="B142" s="129" t="s">
        <v>56</v>
      </c>
      <c r="C142" s="15" t="s">
        <v>29</v>
      </c>
      <c r="D142" s="33" t="s">
        <v>169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2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145"/>
      <c r="AH142" s="146"/>
      <c r="AI142" s="146"/>
      <c r="AJ142" s="146"/>
    </row>
    <row r="143" spans="1:36" s="1" customFormat="1" ht="42" x14ac:dyDescent="0.15">
      <c r="A143" s="9" t="s">
        <v>25</v>
      </c>
      <c r="B143" s="129" t="s">
        <v>57</v>
      </c>
      <c r="C143" s="15" t="s">
        <v>29</v>
      </c>
      <c r="D143" s="33" t="s">
        <v>170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2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145"/>
      <c r="AH143" s="146"/>
      <c r="AI143" s="146"/>
      <c r="AJ143" s="146"/>
    </row>
    <row r="144" spans="1:36" s="1" customFormat="1" ht="56" x14ac:dyDescent="0.15">
      <c r="A144" s="9" t="s">
        <v>26</v>
      </c>
      <c r="B144" s="129" t="s">
        <v>58</v>
      </c>
      <c r="C144" s="15" t="s">
        <v>29</v>
      </c>
      <c r="D144" s="33" t="s">
        <v>171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145"/>
      <c r="AH144" s="146"/>
      <c r="AI144" s="146"/>
      <c r="AJ144" s="146"/>
    </row>
    <row r="145" spans="1:36" s="1" customFormat="1" ht="56" x14ac:dyDescent="0.15">
      <c r="A145" s="9" t="s">
        <v>27</v>
      </c>
      <c r="B145" s="129" t="s">
        <v>59</v>
      </c>
      <c r="C145" s="15" t="s">
        <v>38</v>
      </c>
      <c r="D145" s="33" t="s">
        <v>172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55722.63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145"/>
      <c r="AH145" s="146"/>
      <c r="AI145" s="146"/>
      <c r="AJ145" s="146"/>
    </row>
    <row r="146" spans="1:36" ht="45.75" customHeight="1" x14ac:dyDescent="0.2">
      <c r="A146" s="147" t="s">
        <v>60</v>
      </c>
      <c r="B146" s="147"/>
      <c r="C146" s="147"/>
      <c r="D146" s="33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</row>
    <row r="147" spans="1:36" ht="70" x14ac:dyDescent="0.2">
      <c r="A147" s="9" t="s">
        <v>28</v>
      </c>
      <c r="B147" s="10" t="s">
        <v>42</v>
      </c>
      <c r="C147" s="15" t="s">
        <v>38</v>
      </c>
      <c r="D147" s="33" t="s">
        <v>173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</row>
    <row r="148" spans="1:36" ht="70" x14ac:dyDescent="0.2">
      <c r="A148" s="9" t="s">
        <v>30</v>
      </c>
      <c r="B148" s="10" t="s">
        <v>43</v>
      </c>
      <c r="C148" s="15" t="s">
        <v>38</v>
      </c>
      <c r="D148" s="33" t="s">
        <v>174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</row>
    <row r="149" spans="1:36" ht="48" customHeight="1" x14ac:dyDescent="0.2">
      <c r="A149" s="9" t="s">
        <v>31</v>
      </c>
      <c r="B149" s="10" t="s">
        <v>44</v>
      </c>
      <c r="C149" s="15" t="s">
        <v>38</v>
      </c>
      <c r="D149" s="109" t="s">
        <v>175</v>
      </c>
      <c r="E149" s="31">
        <v>1612594.21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1179332.8999999999</v>
      </c>
      <c r="L149" s="31">
        <v>893262.81</v>
      </c>
      <c r="M149" s="31">
        <v>1096591.1399999999</v>
      </c>
      <c r="N149" s="31">
        <v>483061.6</v>
      </c>
      <c r="O149" s="31">
        <v>128152.19</v>
      </c>
      <c r="P149" s="31">
        <v>642613.92000000004</v>
      </c>
      <c r="Q149" s="31">
        <v>714426.63</v>
      </c>
      <c r="R149" s="31">
        <v>1036560.36</v>
      </c>
      <c r="S149" s="31">
        <v>0</v>
      </c>
      <c r="T149" s="31">
        <v>2215.35</v>
      </c>
      <c r="U149" s="31">
        <v>0</v>
      </c>
      <c r="V149" s="31">
        <v>0</v>
      </c>
      <c r="W149" s="31">
        <v>2389.5700000000002</v>
      </c>
      <c r="X149" s="31">
        <v>1314974.29</v>
      </c>
      <c r="Y149" s="31">
        <v>600120.18999999994</v>
      </c>
      <c r="Z149" s="31">
        <v>500294.24</v>
      </c>
      <c r="AA149" s="31">
        <v>672722.92</v>
      </c>
      <c r="AB149" s="31">
        <v>322682.58</v>
      </c>
      <c r="AC149" s="31">
        <v>535017.03</v>
      </c>
      <c r="AD149" s="31">
        <v>942835.98</v>
      </c>
      <c r="AE149" s="31">
        <v>534164.18999999994</v>
      </c>
      <c r="AF149" s="31">
        <v>936734.8</v>
      </c>
      <c r="AG149" s="133">
        <f t="shared" ref="AG149" si="35">SUM(E149:AF149)</f>
        <v>14150746.899999999</v>
      </c>
      <c r="AH149" s="133" t="s">
        <v>1818</v>
      </c>
    </row>
    <row r="150" spans="1:36" ht="56" x14ac:dyDescent="0.2">
      <c r="A150" s="9" t="s">
        <v>32</v>
      </c>
      <c r="B150" s="10" t="s">
        <v>48</v>
      </c>
      <c r="C150" s="15" t="s">
        <v>38</v>
      </c>
      <c r="D150" s="33" t="s">
        <v>176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</row>
    <row r="151" spans="1:36" ht="70" x14ac:dyDescent="0.2">
      <c r="A151" s="9" t="s">
        <v>33</v>
      </c>
      <c r="B151" s="10" t="s">
        <v>49</v>
      </c>
      <c r="C151" s="15" t="s">
        <v>38</v>
      </c>
      <c r="D151" s="33" t="s">
        <v>177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</row>
    <row r="152" spans="1:36" ht="48" customHeight="1" x14ac:dyDescent="0.2">
      <c r="A152" s="9" t="s">
        <v>34</v>
      </c>
      <c r="B152" s="10" t="s">
        <v>50</v>
      </c>
      <c r="C152" s="15" t="s">
        <v>38</v>
      </c>
      <c r="D152" s="109" t="s">
        <v>178</v>
      </c>
      <c r="E152" s="31">
        <v>1516987.62</v>
      </c>
      <c r="F152" s="31">
        <v>403357.44</v>
      </c>
      <c r="G152" s="31">
        <v>65.88</v>
      </c>
      <c r="H152" s="31">
        <v>0</v>
      </c>
      <c r="I152" s="31">
        <v>191981.63</v>
      </c>
      <c r="J152" s="31">
        <v>484927.9</v>
      </c>
      <c r="K152" s="31">
        <v>1274220.3799999999</v>
      </c>
      <c r="L152" s="31">
        <v>835906.56000000006</v>
      </c>
      <c r="M152" s="31">
        <v>1252069.74</v>
      </c>
      <c r="N152" s="31">
        <v>694632.24</v>
      </c>
      <c r="O152" s="31">
        <v>1659217.66</v>
      </c>
      <c r="P152" s="31">
        <v>630790.77</v>
      </c>
      <c r="Q152" s="31">
        <v>921020.17</v>
      </c>
      <c r="R152" s="31">
        <v>1228193.23</v>
      </c>
      <c r="S152" s="31">
        <v>1589502.38</v>
      </c>
      <c r="T152" s="31">
        <v>1391231.49</v>
      </c>
      <c r="U152" s="31">
        <v>1287649.08</v>
      </c>
      <c r="V152" s="31">
        <v>750735.44</v>
      </c>
      <c r="W152" s="31">
        <v>1334060.76</v>
      </c>
      <c r="X152" s="31">
        <v>1160769.55</v>
      </c>
      <c r="Y152" s="31">
        <v>586269.84</v>
      </c>
      <c r="Z152" s="31">
        <v>566578.54</v>
      </c>
      <c r="AA152" s="31">
        <v>636406.80000000005</v>
      </c>
      <c r="AB152" s="31">
        <v>485297.9</v>
      </c>
      <c r="AC152" s="31">
        <v>651948.68000000005</v>
      </c>
      <c r="AD152" s="31">
        <v>844874.92</v>
      </c>
      <c r="AE152" s="31">
        <v>516898.42</v>
      </c>
      <c r="AF152" s="31">
        <v>870018.11</v>
      </c>
      <c r="AG152" s="133">
        <f t="shared" ref="AG152" si="36">SUM(E152:AF152)</f>
        <v>23765613.130000003</v>
      </c>
      <c r="AH152" s="136" t="s">
        <v>1818</v>
      </c>
    </row>
    <row r="153" spans="1:36" ht="42.75" customHeight="1" x14ac:dyDescent="0.2">
      <c r="A153" s="147" t="s">
        <v>138</v>
      </c>
      <c r="B153" s="147"/>
      <c r="C153" s="147"/>
      <c r="D153" s="33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</row>
    <row r="154" spans="1:36" x14ac:dyDescent="0.2">
      <c r="A154" s="13" t="s">
        <v>73</v>
      </c>
      <c r="B154" s="11" t="s">
        <v>40</v>
      </c>
      <c r="C154" s="15" t="s">
        <v>4</v>
      </c>
      <c r="D154" s="33" t="s">
        <v>179</v>
      </c>
      <c r="E154" s="13" t="s">
        <v>74</v>
      </c>
      <c r="F154" s="13" t="s">
        <v>74</v>
      </c>
      <c r="G154" s="13" t="s">
        <v>74</v>
      </c>
      <c r="H154" s="13" t="s">
        <v>74</v>
      </c>
      <c r="I154" s="13" t="s">
        <v>74</v>
      </c>
      <c r="J154" s="13" t="s">
        <v>74</v>
      </c>
      <c r="K154" s="13" t="s">
        <v>74</v>
      </c>
      <c r="L154" s="13" t="s">
        <v>74</v>
      </c>
      <c r="M154" s="13" t="s">
        <v>74</v>
      </c>
      <c r="N154" s="13" t="s">
        <v>74</v>
      </c>
      <c r="O154" s="13" t="s">
        <v>74</v>
      </c>
      <c r="P154" s="13" t="s">
        <v>74</v>
      </c>
      <c r="Q154" s="13" t="s">
        <v>74</v>
      </c>
      <c r="R154" s="13" t="s">
        <v>74</v>
      </c>
      <c r="S154" s="13" t="s">
        <v>74</v>
      </c>
      <c r="T154" s="13" t="s">
        <v>74</v>
      </c>
      <c r="U154" s="13" t="s">
        <v>74</v>
      </c>
      <c r="V154" s="13" t="s">
        <v>74</v>
      </c>
      <c r="W154" s="13" t="s">
        <v>74</v>
      </c>
      <c r="X154" s="13" t="s">
        <v>74</v>
      </c>
      <c r="Y154" s="13" t="s">
        <v>74</v>
      </c>
      <c r="Z154" s="13" t="s">
        <v>74</v>
      </c>
      <c r="AA154" s="13" t="s">
        <v>74</v>
      </c>
      <c r="AB154" s="13" t="s">
        <v>74</v>
      </c>
      <c r="AC154" s="13" t="s">
        <v>74</v>
      </c>
      <c r="AD154" s="13" t="s">
        <v>74</v>
      </c>
      <c r="AE154" s="13" t="s">
        <v>74</v>
      </c>
      <c r="AF154" s="13" t="s">
        <v>74</v>
      </c>
    </row>
    <row r="155" spans="1:36" ht="28" x14ac:dyDescent="0.2">
      <c r="A155" s="9" t="s">
        <v>75</v>
      </c>
      <c r="B155" s="10" t="s">
        <v>2</v>
      </c>
      <c r="C155" s="15" t="s">
        <v>4</v>
      </c>
      <c r="D155" s="33" t="s">
        <v>180</v>
      </c>
      <c r="E155" s="9" t="s">
        <v>225</v>
      </c>
      <c r="F155" s="9" t="s">
        <v>225</v>
      </c>
      <c r="G155" s="9" t="s">
        <v>225</v>
      </c>
      <c r="H155" s="9" t="s">
        <v>225</v>
      </c>
      <c r="I155" s="9" t="s">
        <v>225</v>
      </c>
      <c r="J155" s="9" t="s">
        <v>225</v>
      </c>
      <c r="K155" s="9" t="s">
        <v>225</v>
      </c>
      <c r="L155" s="9" t="s">
        <v>225</v>
      </c>
      <c r="M155" s="9" t="s">
        <v>225</v>
      </c>
      <c r="N155" s="9" t="s">
        <v>225</v>
      </c>
      <c r="O155" s="9" t="s">
        <v>225</v>
      </c>
      <c r="P155" s="9" t="s">
        <v>225</v>
      </c>
      <c r="Q155" s="9" t="s">
        <v>225</v>
      </c>
      <c r="R155" s="9" t="s">
        <v>225</v>
      </c>
      <c r="S155" s="9" t="s">
        <v>225</v>
      </c>
      <c r="T155" s="9" t="s">
        <v>225</v>
      </c>
      <c r="U155" s="9" t="s">
        <v>225</v>
      </c>
      <c r="V155" s="9" t="s">
        <v>225</v>
      </c>
      <c r="W155" s="9" t="s">
        <v>225</v>
      </c>
      <c r="X155" s="9" t="s">
        <v>225</v>
      </c>
      <c r="Y155" s="9" t="s">
        <v>225</v>
      </c>
      <c r="Z155" s="9" t="s">
        <v>225</v>
      </c>
      <c r="AA155" s="9" t="s">
        <v>225</v>
      </c>
      <c r="AB155" s="9" t="s">
        <v>225</v>
      </c>
      <c r="AC155" s="9" t="s">
        <v>225</v>
      </c>
      <c r="AD155" s="9" t="s">
        <v>225</v>
      </c>
      <c r="AE155" s="9" t="s">
        <v>225</v>
      </c>
      <c r="AF155" s="9" t="s">
        <v>225</v>
      </c>
    </row>
    <row r="156" spans="1:36" s="120" customFormat="1" ht="42" x14ac:dyDescent="0.2">
      <c r="A156" s="116" t="s">
        <v>76</v>
      </c>
      <c r="B156" s="114" t="s">
        <v>61</v>
      </c>
      <c r="C156" s="117" t="s">
        <v>224</v>
      </c>
      <c r="D156" s="118" t="s">
        <v>181</v>
      </c>
      <c r="E156" s="113">
        <v>416423</v>
      </c>
      <c r="F156" s="113">
        <v>43453</v>
      </c>
      <c r="G156" s="113">
        <v>351</v>
      </c>
      <c r="H156" s="113">
        <v>297</v>
      </c>
      <c r="I156" s="113">
        <v>12353</v>
      </c>
      <c r="J156" s="113">
        <v>21397</v>
      </c>
      <c r="K156" s="113">
        <v>215956</v>
      </c>
      <c r="L156" s="113">
        <v>136458</v>
      </c>
      <c r="M156" s="113">
        <v>238387</v>
      </c>
      <c r="N156" s="113">
        <v>125585</v>
      </c>
      <c r="O156" s="113">
        <v>209108</v>
      </c>
      <c r="P156" s="113">
        <v>116266</v>
      </c>
      <c r="Q156" s="113">
        <v>63494</v>
      </c>
      <c r="R156" s="113">
        <v>181125</v>
      </c>
      <c r="S156" s="113">
        <v>255850</v>
      </c>
      <c r="T156" s="113">
        <v>208334</v>
      </c>
      <c r="U156" s="113">
        <v>142828</v>
      </c>
      <c r="V156" s="113">
        <v>69535</v>
      </c>
      <c r="W156" s="113">
        <v>202603</v>
      </c>
      <c r="X156" s="113">
        <v>347911</v>
      </c>
      <c r="Y156" s="113">
        <v>145282</v>
      </c>
      <c r="Z156" s="113">
        <v>62418</v>
      </c>
      <c r="AA156" s="113">
        <v>137370</v>
      </c>
      <c r="AB156" s="113">
        <v>35151</v>
      </c>
      <c r="AC156" s="113">
        <v>16509</v>
      </c>
      <c r="AD156" s="113">
        <v>83658</v>
      </c>
      <c r="AE156" s="113">
        <v>77142</v>
      </c>
      <c r="AF156" s="113">
        <v>157306</v>
      </c>
      <c r="AG156" s="139">
        <f t="shared" ref="AG156:AG163" si="37">SUM(E156:AF156)</f>
        <v>3722550</v>
      </c>
      <c r="AH156" s="140" t="s">
        <v>1818</v>
      </c>
      <c r="AI156" s="140"/>
      <c r="AJ156" s="140"/>
    </row>
    <row r="157" spans="1:36" s="120" customFormat="1" ht="31.5" hidden="1" customHeight="1" x14ac:dyDescent="0.2">
      <c r="A157" s="116"/>
      <c r="B157" s="114" t="s">
        <v>44</v>
      </c>
      <c r="C157" s="117"/>
      <c r="D157" s="118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39">
        <f t="shared" si="37"/>
        <v>0</v>
      </c>
      <c r="AH157" s="140"/>
      <c r="AI157" s="140"/>
      <c r="AJ157" s="140"/>
    </row>
    <row r="158" spans="1:36" s="120" customFormat="1" ht="42" x14ac:dyDescent="0.2">
      <c r="A158" s="116" t="s">
        <v>77</v>
      </c>
      <c r="B158" s="114" t="s">
        <v>62</v>
      </c>
      <c r="C158" s="117" t="s">
        <v>38</v>
      </c>
      <c r="D158" s="118" t="s">
        <v>182</v>
      </c>
      <c r="E158" s="113">
        <v>0</v>
      </c>
      <c r="F158" s="113">
        <v>206049.74</v>
      </c>
      <c r="G158" s="113">
        <v>0</v>
      </c>
      <c r="H158" s="113">
        <v>0</v>
      </c>
      <c r="I158" s="113">
        <v>0</v>
      </c>
      <c r="J158" s="113">
        <v>0</v>
      </c>
      <c r="K158" s="113">
        <v>1697389.47</v>
      </c>
      <c r="L158" s="113">
        <v>1304270.31</v>
      </c>
      <c r="M158" s="113">
        <v>1783531.82</v>
      </c>
      <c r="N158" s="113">
        <v>1038524.24</v>
      </c>
      <c r="O158" s="113">
        <v>1351974.87</v>
      </c>
      <c r="P158" s="113">
        <v>0</v>
      </c>
      <c r="Q158" s="113">
        <v>0</v>
      </c>
      <c r="R158" s="113">
        <v>0</v>
      </c>
      <c r="S158" s="113">
        <v>1031231.03</v>
      </c>
      <c r="T158" s="113">
        <v>1335012.42</v>
      </c>
      <c r="U158" s="113">
        <v>849183.34</v>
      </c>
      <c r="V158" s="113">
        <v>544163.99</v>
      </c>
      <c r="W158" s="113">
        <v>1379655.05</v>
      </c>
      <c r="X158" s="113">
        <v>0</v>
      </c>
      <c r="Y158" s="113">
        <v>0</v>
      </c>
      <c r="Z158" s="113">
        <v>0</v>
      </c>
      <c r="AA158" s="113">
        <v>0</v>
      </c>
      <c r="AB158" s="113">
        <v>0</v>
      </c>
      <c r="AC158" s="113">
        <v>0</v>
      </c>
      <c r="AD158" s="113">
        <v>0</v>
      </c>
      <c r="AE158" s="113">
        <v>0</v>
      </c>
      <c r="AF158" s="113">
        <v>0</v>
      </c>
      <c r="AG158" s="139">
        <f t="shared" si="37"/>
        <v>12520986.280000001</v>
      </c>
      <c r="AH158" s="140" t="s">
        <v>1818</v>
      </c>
      <c r="AI158" s="140"/>
      <c r="AJ158" s="140"/>
    </row>
    <row r="159" spans="1:36" s="120" customFormat="1" ht="42" x14ac:dyDescent="0.2">
      <c r="A159" s="116" t="s">
        <v>78</v>
      </c>
      <c r="B159" s="114" t="s">
        <v>63</v>
      </c>
      <c r="C159" s="117" t="s">
        <v>38</v>
      </c>
      <c r="D159" s="118" t="s">
        <v>183</v>
      </c>
      <c r="E159" s="113">
        <v>0</v>
      </c>
      <c r="F159" s="113">
        <v>146419.35999999999</v>
      </c>
      <c r="G159" s="113">
        <v>0</v>
      </c>
      <c r="H159" s="113">
        <v>0</v>
      </c>
      <c r="I159" s="113">
        <v>0</v>
      </c>
      <c r="J159" s="113">
        <v>0</v>
      </c>
      <c r="K159" s="113">
        <v>1662878.91</v>
      </c>
      <c r="L159" s="113">
        <v>1299020.22</v>
      </c>
      <c r="M159" s="113">
        <v>1757889.33</v>
      </c>
      <c r="N159" s="113">
        <v>996239.59</v>
      </c>
      <c r="O159" s="113">
        <v>1102281.1299999999</v>
      </c>
      <c r="P159" s="113">
        <v>0</v>
      </c>
      <c r="Q159" s="113">
        <v>0</v>
      </c>
      <c r="R159" s="113">
        <v>0</v>
      </c>
      <c r="S159" s="113">
        <v>813840.68</v>
      </c>
      <c r="T159" s="113">
        <v>1175855.19</v>
      </c>
      <c r="U159" s="113">
        <v>694654.81</v>
      </c>
      <c r="V159" s="113">
        <v>430049.4</v>
      </c>
      <c r="W159" s="113">
        <v>1170707.5900000001</v>
      </c>
      <c r="X159" s="113">
        <v>0</v>
      </c>
      <c r="Y159" s="113">
        <v>0</v>
      </c>
      <c r="Z159" s="113">
        <v>0</v>
      </c>
      <c r="AA159" s="113">
        <v>0</v>
      </c>
      <c r="AB159" s="113">
        <v>0</v>
      </c>
      <c r="AC159" s="113">
        <v>0</v>
      </c>
      <c r="AD159" s="113">
        <v>0</v>
      </c>
      <c r="AE159" s="113">
        <v>0</v>
      </c>
      <c r="AF159" s="113">
        <v>0</v>
      </c>
      <c r="AG159" s="139">
        <f t="shared" si="37"/>
        <v>11249836.210000001</v>
      </c>
      <c r="AH159" s="140" t="s">
        <v>1818</v>
      </c>
      <c r="AI159" s="140"/>
      <c r="AJ159" s="140"/>
    </row>
    <row r="160" spans="1:36" s="120" customFormat="1" ht="42" x14ac:dyDescent="0.2">
      <c r="A160" s="116" t="s">
        <v>79</v>
      </c>
      <c r="B160" s="114" t="s">
        <v>64</v>
      </c>
      <c r="C160" s="117" t="s">
        <v>38</v>
      </c>
      <c r="D160" s="118" t="s">
        <v>184</v>
      </c>
      <c r="E160" s="113">
        <v>0</v>
      </c>
      <c r="F160" s="113">
        <v>59630.38</v>
      </c>
      <c r="G160" s="113">
        <v>0</v>
      </c>
      <c r="H160" s="113">
        <v>0</v>
      </c>
      <c r="I160" s="113">
        <v>0</v>
      </c>
      <c r="J160" s="113">
        <v>0</v>
      </c>
      <c r="K160" s="113">
        <v>219096.21</v>
      </c>
      <c r="L160" s="113">
        <v>136536.35999999999</v>
      </c>
      <c r="M160" s="113">
        <v>194394.86</v>
      </c>
      <c r="N160" s="113">
        <v>111848.33</v>
      </c>
      <c r="O160" s="113">
        <v>249800</v>
      </c>
      <c r="P160" s="113">
        <v>0</v>
      </c>
      <c r="Q160" s="113">
        <v>0</v>
      </c>
      <c r="R160" s="113">
        <v>0</v>
      </c>
      <c r="S160" s="113">
        <v>217390.35</v>
      </c>
      <c r="T160" s="113">
        <v>159157.23000000001</v>
      </c>
      <c r="U160" s="113">
        <v>154528.53</v>
      </c>
      <c r="V160" s="113">
        <v>114114.59</v>
      </c>
      <c r="W160" s="113">
        <v>209039.92</v>
      </c>
      <c r="X160" s="113">
        <v>0</v>
      </c>
      <c r="Y160" s="113">
        <v>0</v>
      </c>
      <c r="Z160" s="113">
        <v>0</v>
      </c>
      <c r="AA160" s="113">
        <v>0</v>
      </c>
      <c r="AB160" s="113">
        <v>0</v>
      </c>
      <c r="AC160" s="113">
        <v>0</v>
      </c>
      <c r="AD160" s="113">
        <v>0</v>
      </c>
      <c r="AE160" s="113">
        <v>0</v>
      </c>
      <c r="AF160" s="113">
        <v>0</v>
      </c>
      <c r="AG160" s="139">
        <f t="shared" si="37"/>
        <v>1825536.76</v>
      </c>
      <c r="AH160" s="140" t="s">
        <v>1818</v>
      </c>
      <c r="AI160" s="140"/>
      <c r="AJ160" s="140"/>
    </row>
    <row r="161" spans="1:36" s="120" customFormat="1" ht="56" x14ac:dyDescent="0.2">
      <c r="A161" s="116" t="s">
        <v>80</v>
      </c>
      <c r="B161" s="114" t="s">
        <v>65</v>
      </c>
      <c r="C161" s="117" t="s">
        <v>38</v>
      </c>
      <c r="D161" s="118" t="s">
        <v>185</v>
      </c>
      <c r="E161" s="113">
        <v>1777653.9</v>
      </c>
      <c r="F161" s="113">
        <v>208086.87</v>
      </c>
      <c r="G161" s="113">
        <v>1475.54</v>
      </c>
      <c r="H161" s="113">
        <v>1200.98</v>
      </c>
      <c r="I161" s="113">
        <v>51897.41</v>
      </c>
      <c r="J161" s="113">
        <v>92349.04</v>
      </c>
      <c r="K161" s="113">
        <v>1029251.86</v>
      </c>
      <c r="L161" s="113">
        <v>654500.86</v>
      </c>
      <c r="M161" s="113">
        <v>1136829.6100000001</v>
      </c>
      <c r="N161" s="113">
        <v>597870.06999999995</v>
      </c>
      <c r="O161" s="113">
        <v>998884.86</v>
      </c>
      <c r="P161" s="113">
        <v>490243.82</v>
      </c>
      <c r="Q161" s="113">
        <v>275615.34999999998</v>
      </c>
      <c r="R161" s="113">
        <v>767844.37</v>
      </c>
      <c r="S161" s="113">
        <v>1229264.8799999999</v>
      </c>
      <c r="T161" s="113">
        <v>992367.68</v>
      </c>
      <c r="U161" s="113">
        <v>684650.24</v>
      </c>
      <c r="V161" s="113">
        <v>332025.99</v>
      </c>
      <c r="W161" s="113">
        <v>964126.61</v>
      </c>
      <c r="X161" s="113">
        <v>1475418.52</v>
      </c>
      <c r="Y161" s="113">
        <v>601245.04</v>
      </c>
      <c r="Z161" s="113">
        <v>256009.53</v>
      </c>
      <c r="AA161" s="113">
        <v>578940.56999999995</v>
      </c>
      <c r="AB161" s="113">
        <v>142051.94</v>
      </c>
      <c r="AC161" s="113">
        <v>67051.210000000006</v>
      </c>
      <c r="AD161" s="113">
        <v>405036.7</v>
      </c>
      <c r="AE161" s="113">
        <v>323421.33</v>
      </c>
      <c r="AF161" s="113">
        <v>665018.72</v>
      </c>
      <c r="AG161" s="139">
        <f t="shared" si="37"/>
        <v>16800333.5</v>
      </c>
      <c r="AH161" s="140" t="s">
        <v>1818</v>
      </c>
      <c r="AI161" s="140"/>
      <c r="AJ161" s="140"/>
    </row>
    <row r="162" spans="1:36" s="120" customFormat="1" ht="56" x14ac:dyDescent="0.2">
      <c r="A162" s="116" t="s">
        <v>81</v>
      </c>
      <c r="B162" s="114" t="s">
        <v>66</v>
      </c>
      <c r="C162" s="117" t="s">
        <v>38</v>
      </c>
      <c r="D162" s="118" t="s">
        <v>186</v>
      </c>
      <c r="E162" s="113">
        <f>16749437.1/$AG$161*E161</f>
        <v>1772268.5197659729</v>
      </c>
      <c r="F162" s="113">
        <f t="shared" ref="F162:AF162" si="38">16749437.1/$AG$161*F161</f>
        <v>207456.47343255873</v>
      </c>
      <c r="G162" s="113">
        <f t="shared" si="38"/>
        <v>1471.0698700435917</v>
      </c>
      <c r="H162" s="113">
        <f t="shared" si="38"/>
        <v>1197.341646126132</v>
      </c>
      <c r="I162" s="113">
        <f t="shared" si="38"/>
        <v>51740.187446154625</v>
      </c>
      <c r="J162" s="113">
        <f t="shared" si="38"/>
        <v>92069.269739519383</v>
      </c>
      <c r="K162" s="113">
        <f t="shared" si="38"/>
        <v>1026133.7543762452</v>
      </c>
      <c r="L162" s="113">
        <f t="shared" si="38"/>
        <v>652518.05783890572</v>
      </c>
      <c r="M162" s="113">
        <f t="shared" si="38"/>
        <v>1133385.5989294813</v>
      </c>
      <c r="N162" s="113">
        <f t="shared" si="38"/>
        <v>596058.83010819962</v>
      </c>
      <c r="O162" s="113">
        <f t="shared" si="38"/>
        <v>995858.75082255388</v>
      </c>
      <c r="P162" s="113">
        <f t="shared" si="38"/>
        <v>488758.63248510641</v>
      </c>
      <c r="Q162" s="113">
        <f t="shared" si="38"/>
        <v>274780.37674784753</v>
      </c>
      <c r="R162" s="113">
        <f t="shared" si="38"/>
        <v>765518.19509440847</v>
      </c>
      <c r="S162" s="113">
        <f t="shared" si="38"/>
        <v>1225540.8374362951</v>
      </c>
      <c r="T162" s="113">
        <f t="shared" si="38"/>
        <v>989361.31453776965</v>
      </c>
      <c r="U162" s="113">
        <f t="shared" si="38"/>
        <v>682576.10066966247</v>
      </c>
      <c r="V162" s="113">
        <f t="shared" si="38"/>
        <v>331020.12142022233</v>
      </c>
      <c r="W162" s="113">
        <f t="shared" si="38"/>
        <v>961205.80050575954</v>
      </c>
      <c r="X162" s="113">
        <f t="shared" si="38"/>
        <v>1470948.7580657308</v>
      </c>
      <c r="Y162" s="113">
        <f t="shared" si="38"/>
        <v>599423.575678839</v>
      </c>
      <c r="Z162" s="113">
        <f t="shared" si="38"/>
        <v>255233.95233407497</v>
      </c>
      <c r="AA162" s="113">
        <f t="shared" si="38"/>
        <v>577186.67679145455</v>
      </c>
      <c r="AB162" s="113">
        <f t="shared" si="38"/>
        <v>141621.59542624399</v>
      </c>
      <c r="AC162" s="113">
        <f t="shared" si="38"/>
        <v>66848.079198778461</v>
      </c>
      <c r="AD162" s="113">
        <f t="shared" si="38"/>
        <v>403809.64638836303</v>
      </c>
      <c r="AE162" s="113">
        <f t="shared" si="38"/>
        <v>322441.52912996296</v>
      </c>
      <c r="AF162" s="113">
        <f t="shared" si="38"/>
        <v>663004.0541137181</v>
      </c>
      <c r="AG162" s="139">
        <f t="shared" si="37"/>
        <v>16749437.099999998</v>
      </c>
      <c r="AH162" s="140"/>
      <c r="AI162" s="140"/>
      <c r="AJ162" s="140"/>
    </row>
    <row r="163" spans="1:36" s="126" customFormat="1" ht="70" x14ac:dyDescent="0.15">
      <c r="A163" s="116" t="s">
        <v>82</v>
      </c>
      <c r="B163" s="114" t="s">
        <v>67</v>
      </c>
      <c r="C163" s="117" t="s">
        <v>38</v>
      </c>
      <c r="D163" s="118" t="s">
        <v>187</v>
      </c>
      <c r="E163" s="113">
        <f>1102480.16/$AG$161*E161</f>
        <v>116654.12213969584</v>
      </c>
      <c r="F163" s="113">
        <f t="shared" ref="F163:AF163" si="39">1102480.16/$AG$161*F161</f>
        <v>13655.184031406234</v>
      </c>
      <c r="G163" s="113">
        <f t="shared" si="39"/>
        <v>96.828647793592907</v>
      </c>
      <c r="H163" s="113">
        <f t="shared" si="39"/>
        <v>78.81132970109195</v>
      </c>
      <c r="I163" s="113">
        <f t="shared" si="39"/>
        <v>3405.6386368988215</v>
      </c>
      <c r="J163" s="113">
        <f t="shared" si="39"/>
        <v>6060.1763884655256</v>
      </c>
      <c r="K163" s="113">
        <f t="shared" si="39"/>
        <v>67542.097024032148</v>
      </c>
      <c r="L163" s="113">
        <f t="shared" si="39"/>
        <v>42949.993394651217</v>
      </c>
      <c r="M163" s="113">
        <f t="shared" si="39"/>
        <v>74601.61968365316</v>
      </c>
      <c r="N163" s="113">
        <f t="shared" si="39"/>
        <v>39233.73845125224</v>
      </c>
      <c r="O163" s="113">
        <f t="shared" si="39"/>
        <v>65549.338069650679</v>
      </c>
      <c r="P163" s="113">
        <f t="shared" si="39"/>
        <v>32171.033099587647</v>
      </c>
      <c r="Q163" s="113">
        <f t="shared" si="39"/>
        <v>18086.572815144173</v>
      </c>
      <c r="R163" s="113">
        <f t="shared" si="39"/>
        <v>50387.879734214752</v>
      </c>
      <c r="S163" s="113">
        <f t="shared" si="39"/>
        <v>80667.454701704628</v>
      </c>
      <c r="T163" s="113">
        <f t="shared" si="39"/>
        <v>65121.664318463016</v>
      </c>
      <c r="U163" s="113">
        <f t="shared" si="39"/>
        <v>44928.471577021868</v>
      </c>
      <c r="V163" s="113">
        <f t="shared" si="39"/>
        <v>21788.380961565934</v>
      </c>
      <c r="W163" s="113">
        <f t="shared" si="39"/>
        <v>63268.414240292172</v>
      </c>
      <c r="X163" s="113">
        <f t="shared" si="39"/>
        <v>96820.675970305179</v>
      </c>
      <c r="Y163" s="113">
        <f t="shared" si="39"/>
        <v>39455.212475300352</v>
      </c>
      <c r="Z163" s="113">
        <f t="shared" si="39"/>
        <v>16799.98957139302</v>
      </c>
      <c r="AA163" s="113">
        <f t="shared" si="39"/>
        <v>37991.537027767401</v>
      </c>
      <c r="AB163" s="113">
        <f t="shared" si="39"/>
        <v>9321.8057569815737</v>
      </c>
      <c r="AC163" s="113">
        <f t="shared" si="39"/>
        <v>4400.0691253535897</v>
      </c>
      <c r="AD163" s="113">
        <f t="shared" si="39"/>
        <v>26579.527473182126</v>
      </c>
      <c r="AE163" s="113">
        <f t="shared" si="39"/>
        <v>21223.721519921779</v>
      </c>
      <c r="AF163" s="113">
        <f t="shared" si="39"/>
        <v>43640.201834600201</v>
      </c>
      <c r="AG163" s="141">
        <f t="shared" si="37"/>
        <v>1102480.1599999999</v>
      </c>
      <c r="AH163" s="142"/>
      <c r="AI163" s="142"/>
      <c r="AJ163" s="142"/>
    </row>
    <row r="164" spans="1:36" s="126" customFormat="1" ht="56" x14ac:dyDescent="0.15">
      <c r="A164" s="116" t="s">
        <v>83</v>
      </c>
      <c r="B164" s="114" t="s">
        <v>68</v>
      </c>
      <c r="C164" s="117" t="s">
        <v>38</v>
      </c>
      <c r="D164" s="118" t="s">
        <v>188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113">
        <v>0</v>
      </c>
      <c r="N164" s="113">
        <v>0</v>
      </c>
      <c r="O164" s="113">
        <v>0</v>
      </c>
      <c r="P164" s="113">
        <v>0</v>
      </c>
      <c r="Q164" s="113">
        <v>0</v>
      </c>
      <c r="R164" s="113">
        <v>0</v>
      </c>
      <c r="S164" s="113">
        <v>0</v>
      </c>
      <c r="T164" s="113">
        <v>0</v>
      </c>
      <c r="U164" s="113">
        <v>0</v>
      </c>
      <c r="V164" s="113">
        <v>0</v>
      </c>
      <c r="W164" s="113">
        <v>0</v>
      </c>
      <c r="X164" s="113">
        <v>0</v>
      </c>
      <c r="Y164" s="113">
        <v>0</v>
      </c>
      <c r="Z164" s="113">
        <v>0</v>
      </c>
      <c r="AA164" s="113">
        <v>0</v>
      </c>
      <c r="AB164" s="113">
        <v>0</v>
      </c>
      <c r="AC164" s="113">
        <v>0</v>
      </c>
      <c r="AD164" s="113">
        <v>0</v>
      </c>
      <c r="AE164" s="113">
        <v>0</v>
      </c>
      <c r="AF164" s="113">
        <v>0</v>
      </c>
      <c r="AG164" s="141"/>
      <c r="AH164" s="142"/>
      <c r="AI164" s="142"/>
      <c r="AJ164" s="142"/>
    </row>
    <row r="165" spans="1:36" s="1" customFormat="1" ht="14" x14ac:dyDescent="0.15">
      <c r="A165" s="13" t="s">
        <v>84</v>
      </c>
      <c r="B165" s="11" t="s">
        <v>40</v>
      </c>
      <c r="C165" s="15" t="s">
        <v>4</v>
      </c>
      <c r="D165" s="33" t="s">
        <v>179</v>
      </c>
      <c r="E165" s="13" t="s">
        <v>85</v>
      </c>
      <c r="F165" s="13" t="s">
        <v>85</v>
      </c>
      <c r="G165" s="13" t="s">
        <v>85</v>
      </c>
      <c r="H165" s="13" t="s">
        <v>85</v>
      </c>
      <c r="I165" s="13" t="s">
        <v>85</v>
      </c>
      <c r="J165" s="13" t="s">
        <v>85</v>
      </c>
      <c r="K165" s="13" t="s">
        <v>85</v>
      </c>
      <c r="L165" s="13" t="s">
        <v>85</v>
      </c>
      <c r="M165" s="13" t="s">
        <v>85</v>
      </c>
      <c r="N165" s="13" t="s">
        <v>85</v>
      </c>
      <c r="O165" s="13" t="s">
        <v>85</v>
      </c>
      <c r="P165" s="13" t="s">
        <v>85</v>
      </c>
      <c r="Q165" s="13" t="s">
        <v>85</v>
      </c>
      <c r="R165" s="13" t="s">
        <v>85</v>
      </c>
      <c r="S165" s="13" t="s">
        <v>85</v>
      </c>
      <c r="T165" s="13" t="s">
        <v>85</v>
      </c>
      <c r="U165" s="13" t="s">
        <v>85</v>
      </c>
      <c r="V165" s="13" t="s">
        <v>85</v>
      </c>
      <c r="W165" s="13" t="s">
        <v>85</v>
      </c>
      <c r="X165" s="13" t="s">
        <v>85</v>
      </c>
      <c r="Y165" s="13" t="s">
        <v>85</v>
      </c>
      <c r="Z165" s="13" t="s">
        <v>85</v>
      </c>
      <c r="AA165" s="13" t="s">
        <v>85</v>
      </c>
      <c r="AB165" s="13" t="s">
        <v>85</v>
      </c>
      <c r="AC165" s="13" t="s">
        <v>85</v>
      </c>
      <c r="AD165" s="13" t="s">
        <v>85</v>
      </c>
      <c r="AE165" s="13" t="s">
        <v>85</v>
      </c>
      <c r="AF165" s="13" t="s">
        <v>85</v>
      </c>
      <c r="AG165" s="145"/>
      <c r="AH165" s="146"/>
      <c r="AI165" s="146"/>
      <c r="AJ165" s="146"/>
    </row>
    <row r="166" spans="1:36" s="1" customFormat="1" ht="28" x14ac:dyDescent="0.15">
      <c r="A166" s="9" t="s">
        <v>86</v>
      </c>
      <c r="B166" s="10" t="s">
        <v>2</v>
      </c>
      <c r="C166" s="15" t="s">
        <v>4</v>
      </c>
      <c r="D166" s="33" t="s">
        <v>180</v>
      </c>
      <c r="E166" s="9" t="s">
        <v>87</v>
      </c>
      <c r="F166" s="9" t="s">
        <v>87</v>
      </c>
      <c r="G166" s="9" t="s">
        <v>87</v>
      </c>
      <c r="H166" s="9" t="s">
        <v>87</v>
      </c>
      <c r="I166" s="9" t="s">
        <v>87</v>
      </c>
      <c r="J166" s="9" t="s">
        <v>87</v>
      </c>
      <c r="K166" s="9" t="s">
        <v>87</v>
      </c>
      <c r="L166" s="9" t="s">
        <v>87</v>
      </c>
      <c r="M166" s="9" t="s">
        <v>87</v>
      </c>
      <c r="N166" s="9" t="s">
        <v>87</v>
      </c>
      <c r="O166" s="9" t="s">
        <v>87</v>
      </c>
      <c r="P166" s="9" t="s">
        <v>87</v>
      </c>
      <c r="Q166" s="9" t="s">
        <v>87</v>
      </c>
      <c r="R166" s="9" t="s">
        <v>87</v>
      </c>
      <c r="S166" s="9" t="s">
        <v>87</v>
      </c>
      <c r="T166" s="9" t="s">
        <v>87</v>
      </c>
      <c r="U166" s="9" t="s">
        <v>87</v>
      </c>
      <c r="V166" s="9" t="s">
        <v>87</v>
      </c>
      <c r="W166" s="9" t="s">
        <v>87</v>
      </c>
      <c r="X166" s="9" t="s">
        <v>87</v>
      </c>
      <c r="Y166" s="9" t="s">
        <v>87</v>
      </c>
      <c r="Z166" s="9" t="s">
        <v>87</v>
      </c>
      <c r="AA166" s="9" t="s">
        <v>87</v>
      </c>
      <c r="AB166" s="9" t="s">
        <v>87</v>
      </c>
      <c r="AC166" s="9" t="s">
        <v>87</v>
      </c>
      <c r="AD166" s="9" t="s">
        <v>87</v>
      </c>
      <c r="AE166" s="9" t="s">
        <v>87</v>
      </c>
      <c r="AF166" s="9" t="s">
        <v>87</v>
      </c>
      <c r="AG166" s="145"/>
      <c r="AH166" s="146"/>
      <c r="AI166" s="146"/>
      <c r="AJ166" s="146"/>
    </row>
    <row r="167" spans="1:36" s="126" customFormat="1" ht="42" x14ac:dyDescent="0.15">
      <c r="A167" s="116" t="s">
        <v>88</v>
      </c>
      <c r="B167" s="114" t="s">
        <v>61</v>
      </c>
      <c r="C167" s="117" t="s">
        <v>224</v>
      </c>
      <c r="D167" s="118" t="s">
        <v>181</v>
      </c>
      <c r="E167" s="113">
        <v>5205.1400000000003</v>
      </c>
      <c r="F167" s="113">
        <v>952.92</v>
      </c>
      <c r="G167" s="113">
        <v>42.95</v>
      </c>
      <c r="H167" s="113">
        <v>61.04</v>
      </c>
      <c r="I167" s="113">
        <v>267.2</v>
      </c>
      <c r="J167" s="113">
        <v>654.16999999999996</v>
      </c>
      <c r="K167" s="113">
        <v>2916.78</v>
      </c>
      <c r="L167" s="113">
        <v>2539.4899999999998</v>
      </c>
      <c r="M167" s="113">
        <v>3116.51</v>
      </c>
      <c r="N167" s="113">
        <v>1681.29</v>
      </c>
      <c r="O167" s="113">
        <v>2699.23</v>
      </c>
      <c r="P167" s="113">
        <v>1801.97</v>
      </c>
      <c r="Q167" s="113">
        <v>1923.52</v>
      </c>
      <c r="R167" s="113">
        <v>3309.99</v>
      </c>
      <c r="S167" s="113">
        <v>2777.86</v>
      </c>
      <c r="T167" s="113">
        <v>3089.09</v>
      </c>
      <c r="U167" s="113">
        <v>1453.64</v>
      </c>
      <c r="V167" s="113">
        <v>836.54</v>
      </c>
      <c r="W167" s="113">
        <v>2499.33</v>
      </c>
      <c r="X167" s="113">
        <v>4429.9799999999996</v>
      </c>
      <c r="Y167" s="113">
        <v>2121.8000000000002</v>
      </c>
      <c r="Z167" s="113">
        <v>1665.12</v>
      </c>
      <c r="AA167" s="113">
        <v>2280.91</v>
      </c>
      <c r="AB167" s="113">
        <v>1440.81</v>
      </c>
      <c r="AC167" s="113">
        <v>1359.48</v>
      </c>
      <c r="AD167" s="113">
        <v>2961.55</v>
      </c>
      <c r="AE167" s="113">
        <v>1715.06</v>
      </c>
      <c r="AF167" s="113">
        <v>3027.35</v>
      </c>
      <c r="AG167" s="141">
        <f t="shared" ref="AG167:AG174" si="40">SUM(E167:AF167)</f>
        <v>58830.720000000016</v>
      </c>
      <c r="AH167" s="142" t="s">
        <v>1818</v>
      </c>
      <c r="AI167" s="142"/>
      <c r="AJ167" s="142"/>
    </row>
    <row r="168" spans="1:36" s="126" customFormat="1" ht="32.25" hidden="1" customHeight="1" x14ac:dyDescent="0.15">
      <c r="A168" s="116"/>
      <c r="B168" s="114" t="s">
        <v>44</v>
      </c>
      <c r="C168" s="117"/>
      <c r="D168" s="118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41">
        <f t="shared" si="40"/>
        <v>0</v>
      </c>
      <c r="AH168" s="142"/>
      <c r="AI168" s="142"/>
      <c r="AJ168" s="142"/>
    </row>
    <row r="169" spans="1:36" s="126" customFormat="1" ht="42" x14ac:dyDescent="0.15">
      <c r="A169" s="116" t="s">
        <v>89</v>
      </c>
      <c r="B169" s="114" t="s">
        <v>62</v>
      </c>
      <c r="C169" s="117" t="s">
        <v>38</v>
      </c>
      <c r="D169" s="128" t="s">
        <v>182</v>
      </c>
      <c r="E169" s="113">
        <v>5055084.76</v>
      </c>
      <c r="F169" s="113">
        <v>1093896.23</v>
      </c>
      <c r="G169" s="113">
        <v>0</v>
      </c>
      <c r="H169" s="113">
        <v>0</v>
      </c>
      <c r="I169" s="113">
        <v>166585.54999999999</v>
      </c>
      <c r="J169" s="113">
        <v>453694.15</v>
      </c>
      <c r="K169" s="113">
        <v>5720896.0099999998</v>
      </c>
      <c r="L169" s="113">
        <v>4125379.33</v>
      </c>
      <c r="M169" s="113">
        <v>5133180.9400000004</v>
      </c>
      <c r="N169" s="113">
        <v>3001360.65</v>
      </c>
      <c r="O169" s="113">
        <v>5505631.9100000001</v>
      </c>
      <c r="P169" s="113">
        <v>3194367.41</v>
      </c>
      <c r="Q169" s="113">
        <v>3885950.01</v>
      </c>
      <c r="R169" s="113">
        <v>6332627.7300000004</v>
      </c>
      <c r="S169" s="113">
        <v>5274160.13</v>
      </c>
      <c r="T169" s="113">
        <v>5602439.4800000004</v>
      </c>
      <c r="U169" s="113">
        <v>4904144.5599999996</v>
      </c>
      <c r="V169" s="113">
        <v>2644783</v>
      </c>
      <c r="W169" s="113">
        <v>4992685.3600000003</v>
      </c>
      <c r="X169" s="113">
        <v>4462715.51</v>
      </c>
      <c r="Y169" s="113">
        <v>2856674.82</v>
      </c>
      <c r="Z169" s="113">
        <v>1733483.19</v>
      </c>
      <c r="AA169" s="113">
        <v>2366488.77</v>
      </c>
      <c r="AB169" s="113">
        <v>1428163.03</v>
      </c>
      <c r="AC169" s="113">
        <v>1378577.26</v>
      </c>
      <c r="AD169" s="113">
        <v>3497527.02</v>
      </c>
      <c r="AE169" s="113">
        <v>1870345.13</v>
      </c>
      <c r="AF169" s="113">
        <v>3278769.11</v>
      </c>
      <c r="AG169" s="141">
        <f t="shared" si="40"/>
        <v>89959611.049999982</v>
      </c>
      <c r="AH169" s="141" t="s">
        <v>1818</v>
      </c>
      <c r="AI169" s="142"/>
      <c r="AJ169" s="142"/>
    </row>
    <row r="170" spans="1:36" s="126" customFormat="1" ht="42" x14ac:dyDescent="0.15">
      <c r="A170" s="116" t="s">
        <v>90</v>
      </c>
      <c r="B170" s="114" t="s">
        <v>63</v>
      </c>
      <c r="C170" s="117" t="s">
        <v>38</v>
      </c>
      <c r="D170" s="118" t="s">
        <v>183</v>
      </c>
      <c r="E170" s="113">
        <v>5248037.45</v>
      </c>
      <c r="F170" s="113">
        <v>871351.67</v>
      </c>
      <c r="G170" s="113">
        <v>0</v>
      </c>
      <c r="H170" s="113">
        <v>0</v>
      </c>
      <c r="I170" s="113">
        <v>44554.31</v>
      </c>
      <c r="J170" s="113">
        <v>107405.08</v>
      </c>
      <c r="K170" s="113">
        <v>5765339.2400000002</v>
      </c>
      <c r="L170" s="113">
        <v>4200995.91</v>
      </c>
      <c r="M170" s="113">
        <v>5166988.99</v>
      </c>
      <c r="N170" s="113">
        <v>2937523.83</v>
      </c>
      <c r="O170" s="113">
        <v>4814260.97</v>
      </c>
      <c r="P170" s="113">
        <v>3235614.92</v>
      </c>
      <c r="Q170" s="113">
        <v>3806333.52</v>
      </c>
      <c r="R170" s="113">
        <v>6333152.0199999996</v>
      </c>
      <c r="S170" s="113">
        <v>4400856.13</v>
      </c>
      <c r="T170" s="113">
        <v>4797297.16</v>
      </c>
      <c r="U170" s="113">
        <v>4133110.87</v>
      </c>
      <c r="V170" s="113">
        <v>2204809.94</v>
      </c>
      <c r="W170" s="113">
        <v>4352354.4400000004</v>
      </c>
      <c r="X170" s="113">
        <v>4661572.84</v>
      </c>
      <c r="Y170" s="113">
        <v>2932683.43</v>
      </c>
      <c r="Z170" s="113">
        <v>1761659.73</v>
      </c>
      <c r="AA170" s="113">
        <v>2463348.98</v>
      </c>
      <c r="AB170" s="113">
        <v>1382891.59</v>
      </c>
      <c r="AC170" s="113">
        <v>1421711.67</v>
      </c>
      <c r="AD170" s="113">
        <v>3636108.8</v>
      </c>
      <c r="AE170" s="113">
        <v>1934309.32</v>
      </c>
      <c r="AF170" s="113">
        <v>3391042.84</v>
      </c>
      <c r="AG170" s="141">
        <f t="shared" si="40"/>
        <v>86005315.650000006</v>
      </c>
      <c r="AH170" s="142" t="s">
        <v>1818</v>
      </c>
      <c r="AI170" s="142"/>
      <c r="AJ170" s="142"/>
    </row>
    <row r="171" spans="1:36" s="126" customFormat="1" ht="42" x14ac:dyDescent="0.15">
      <c r="A171" s="116" t="s">
        <v>91</v>
      </c>
      <c r="B171" s="114" t="s">
        <v>64</v>
      </c>
      <c r="C171" s="117" t="s">
        <v>38</v>
      </c>
      <c r="D171" s="128" t="s">
        <v>184</v>
      </c>
      <c r="E171" s="113">
        <v>735273.37</v>
      </c>
      <c r="F171" s="113">
        <v>222544.56</v>
      </c>
      <c r="G171" s="113">
        <v>0</v>
      </c>
      <c r="H171" s="113">
        <v>0</v>
      </c>
      <c r="I171" s="113">
        <v>122031.24</v>
      </c>
      <c r="J171" s="113">
        <v>346289.07</v>
      </c>
      <c r="K171" s="113">
        <v>618523.29</v>
      </c>
      <c r="L171" s="113">
        <v>372318.39</v>
      </c>
      <c r="M171" s="113">
        <v>517979.18</v>
      </c>
      <c r="N171" s="113">
        <v>333131.94</v>
      </c>
      <c r="O171" s="113">
        <v>819400.63</v>
      </c>
      <c r="P171" s="113">
        <v>345437.51</v>
      </c>
      <c r="Q171" s="113">
        <v>541047.26</v>
      </c>
      <c r="R171" s="113">
        <v>668337.6</v>
      </c>
      <c r="S171" s="113">
        <v>873304</v>
      </c>
      <c r="T171" s="113">
        <v>807357.67</v>
      </c>
      <c r="U171" s="113">
        <v>771033.69</v>
      </c>
      <c r="V171" s="113">
        <v>439973.06</v>
      </c>
      <c r="W171" s="113">
        <v>642572.81000000006</v>
      </c>
      <c r="X171" s="113">
        <v>526971.15</v>
      </c>
      <c r="Y171" s="113">
        <v>328302.19</v>
      </c>
      <c r="Z171" s="113">
        <v>284699.58</v>
      </c>
      <c r="AA171" s="113">
        <v>318839.93</v>
      </c>
      <c r="AB171" s="113">
        <v>217519.66</v>
      </c>
      <c r="AC171" s="113">
        <v>232844.94</v>
      </c>
      <c r="AD171" s="113">
        <v>439756.48</v>
      </c>
      <c r="AE171" s="113">
        <v>296636.18</v>
      </c>
      <c r="AF171" s="113">
        <v>472007.26</v>
      </c>
      <c r="AG171" s="141">
        <f t="shared" si="40"/>
        <v>12294132.639999999</v>
      </c>
      <c r="AH171" s="141" t="s">
        <v>1818</v>
      </c>
      <c r="AI171" s="142"/>
      <c r="AJ171" s="142"/>
    </row>
    <row r="172" spans="1:36" s="126" customFormat="1" ht="56" x14ac:dyDescent="0.15">
      <c r="A172" s="116" t="s">
        <v>92</v>
      </c>
      <c r="B172" s="114" t="s">
        <v>65</v>
      </c>
      <c r="C172" s="117" t="s">
        <v>38</v>
      </c>
      <c r="D172" s="118" t="s">
        <v>185</v>
      </c>
      <c r="E172" s="113">
        <v>10067658.359999999</v>
      </c>
      <c r="F172" s="113">
        <v>1846307.64</v>
      </c>
      <c r="G172" s="113">
        <v>84622.77</v>
      </c>
      <c r="H172" s="113">
        <v>120273.21</v>
      </c>
      <c r="I172" s="113">
        <v>526494.81999999995</v>
      </c>
      <c r="J172" s="113">
        <v>1288972.6299999999</v>
      </c>
      <c r="K172" s="113">
        <v>5616837.3700000001</v>
      </c>
      <c r="L172" s="113">
        <v>4897350.7300000004</v>
      </c>
      <c r="M172" s="113">
        <v>6014932.1100000003</v>
      </c>
      <c r="N172" s="113">
        <v>3252764.49</v>
      </c>
      <c r="O172" s="113">
        <v>5221954.9800000004</v>
      </c>
      <c r="P172" s="113">
        <v>3486509.76</v>
      </c>
      <c r="Q172" s="113">
        <v>3720304.21</v>
      </c>
      <c r="R172" s="113">
        <v>6381606.6200000001</v>
      </c>
      <c r="S172" s="113">
        <v>5370889.5999999996</v>
      </c>
      <c r="T172" s="113">
        <v>5941722.5899999999</v>
      </c>
      <c r="U172" s="113">
        <v>3534342.43</v>
      </c>
      <c r="V172" s="113">
        <v>2032209.8</v>
      </c>
      <c r="W172" s="113">
        <v>4819543.57</v>
      </c>
      <c r="X172" s="113">
        <v>8569539.0999999996</v>
      </c>
      <c r="Y172" s="113">
        <v>4110151.24</v>
      </c>
      <c r="Z172" s="113">
        <v>3223227.35</v>
      </c>
      <c r="AA172" s="113">
        <v>4412962.96</v>
      </c>
      <c r="AB172" s="113">
        <v>2786552.03</v>
      </c>
      <c r="AC172" s="113">
        <v>2627325.2999999998</v>
      </c>
      <c r="AD172" s="113">
        <v>5732059.54</v>
      </c>
      <c r="AE172" s="113">
        <v>3319626.43</v>
      </c>
      <c r="AF172" s="113">
        <v>5857597.71</v>
      </c>
      <c r="AG172" s="141">
        <f t="shared" si="40"/>
        <v>114864339.34999998</v>
      </c>
      <c r="AH172" s="142" t="s">
        <v>1818</v>
      </c>
      <c r="AI172" s="142"/>
      <c r="AJ172" s="142"/>
    </row>
    <row r="173" spans="1:36" s="126" customFormat="1" ht="56" x14ac:dyDescent="0.15">
      <c r="A173" s="116" t="s">
        <v>93</v>
      </c>
      <c r="B173" s="114" t="s">
        <v>66</v>
      </c>
      <c r="C173" s="117" t="s">
        <v>38</v>
      </c>
      <c r="D173" s="118" t="s">
        <v>186</v>
      </c>
      <c r="E173" s="113">
        <f>165921682.64*0.99/$AG$172*E172</f>
        <v>14397317.710098371</v>
      </c>
      <c r="F173" s="113">
        <f t="shared" ref="F173:AF173" si="41">165921682.64*0.99/$AG$172*F172</f>
        <v>2640323.7707464206</v>
      </c>
      <c r="G173" s="113">
        <f t="shared" si="41"/>
        <v>121015.32070647074</v>
      </c>
      <c r="H173" s="113">
        <f t="shared" si="41"/>
        <v>171997.45506495124</v>
      </c>
      <c r="I173" s="113">
        <f t="shared" si="41"/>
        <v>752917.20529351104</v>
      </c>
      <c r="J173" s="113">
        <f t="shared" si="41"/>
        <v>1843303.3591468704</v>
      </c>
      <c r="K173" s="113">
        <f t="shared" si="41"/>
        <v>8032393.3580363728</v>
      </c>
      <c r="L173" s="113">
        <f t="shared" si="41"/>
        <v>7003486.9953207457</v>
      </c>
      <c r="M173" s="113">
        <f t="shared" si="41"/>
        <v>8601691.2270692475</v>
      </c>
      <c r="N173" s="113">
        <f t="shared" si="41"/>
        <v>4651636.1723915413</v>
      </c>
      <c r="O173" s="113">
        <f t="shared" si="41"/>
        <v>7467689.3301820774</v>
      </c>
      <c r="P173" s="113">
        <f t="shared" si="41"/>
        <v>4985905.0554908598</v>
      </c>
      <c r="Q173" s="113">
        <f t="shared" si="41"/>
        <v>5320244.2687563077</v>
      </c>
      <c r="R173" s="113">
        <f t="shared" si="41"/>
        <v>9126056.3999717422</v>
      </c>
      <c r="S173" s="113">
        <f t="shared" si="41"/>
        <v>7680674.2136076167</v>
      </c>
      <c r="T173" s="113">
        <f t="shared" si="41"/>
        <v>8496997.4958008565</v>
      </c>
      <c r="U173" s="113">
        <f t="shared" si="41"/>
        <v>5054308.4639386907</v>
      </c>
      <c r="V173" s="113">
        <f t="shared" si="41"/>
        <v>2906174.3156107124</v>
      </c>
      <c r="W173" s="113">
        <f t="shared" si="41"/>
        <v>6892218.3802581606</v>
      </c>
      <c r="X173" s="113">
        <f t="shared" si="41"/>
        <v>12254922.906602331</v>
      </c>
      <c r="Y173" s="113">
        <f t="shared" si="41"/>
        <v>5877747.4485968538</v>
      </c>
      <c r="Z173" s="113">
        <f t="shared" si="41"/>
        <v>4609396.4008755302</v>
      </c>
      <c r="AA173" s="113">
        <f t="shared" si="41"/>
        <v>6310785.2398376502</v>
      </c>
      <c r="AB173" s="113">
        <f t="shared" si="41"/>
        <v>3984926.1324784928</v>
      </c>
      <c r="AC173" s="113">
        <f t="shared" si="41"/>
        <v>3757222.9528733743</v>
      </c>
      <c r="AD173" s="113">
        <f t="shared" si="41"/>
        <v>8197167.541805652</v>
      </c>
      <c r="AE173" s="113">
        <f t="shared" si="41"/>
        <v>4747252.5072403857</v>
      </c>
      <c r="AF173" s="113">
        <f t="shared" si="41"/>
        <v>8376694.1857982017</v>
      </c>
      <c r="AG173" s="141">
        <f t="shared" si="40"/>
        <v>164262465.8136</v>
      </c>
      <c r="AH173" s="142"/>
      <c r="AI173" s="142"/>
      <c r="AJ173" s="142"/>
    </row>
    <row r="174" spans="1:36" s="126" customFormat="1" ht="70" x14ac:dyDescent="0.15">
      <c r="A174" s="116" t="s">
        <v>94</v>
      </c>
      <c r="B174" s="114" t="s">
        <v>67</v>
      </c>
      <c r="C174" s="117" t="s">
        <v>38</v>
      </c>
      <c r="D174" s="118" t="s">
        <v>187</v>
      </c>
      <c r="E174" s="113">
        <f>850008.13*0.99/$AG$172*E172</f>
        <v>73756.708038749915</v>
      </c>
      <c r="F174" s="113">
        <f t="shared" ref="F174:AF174" si="42">850008.13*0.99/$AG$172*F172</f>
        <v>13526.2410268353</v>
      </c>
      <c r="G174" s="113">
        <f t="shared" si="42"/>
        <v>619.95517896380886</v>
      </c>
      <c r="H174" s="113">
        <f t="shared" si="42"/>
        <v>881.13399537856969</v>
      </c>
      <c r="I174" s="113">
        <f t="shared" si="42"/>
        <v>3857.1555901162096</v>
      </c>
      <c r="J174" s="113">
        <f t="shared" si="42"/>
        <v>9443.1470100907973</v>
      </c>
      <c r="K174" s="113">
        <f t="shared" si="42"/>
        <v>41149.532412245062</v>
      </c>
      <c r="L174" s="113">
        <f t="shared" si="42"/>
        <v>35878.498757080277</v>
      </c>
      <c r="M174" s="113">
        <f t="shared" si="42"/>
        <v>44066.015715512622</v>
      </c>
      <c r="N174" s="113">
        <f t="shared" si="42"/>
        <v>23830.089602657445</v>
      </c>
      <c r="O174" s="113">
        <f t="shared" si="42"/>
        <v>38256.583117839946</v>
      </c>
      <c r="P174" s="113">
        <f t="shared" si="42"/>
        <v>25542.531663993814</v>
      </c>
      <c r="Q174" s="113">
        <f t="shared" si="42"/>
        <v>27255.334023104671</v>
      </c>
      <c r="R174" s="113">
        <f t="shared" si="42"/>
        <v>46752.311159026431</v>
      </c>
      <c r="S174" s="113">
        <f t="shared" si="42"/>
        <v>39347.693571870303</v>
      </c>
      <c r="T174" s="113">
        <f>850008.13*0.99/$AG$172*T172</f>
        <v>43529.675188329988</v>
      </c>
      <c r="U174" s="113">
        <f t="shared" si="42"/>
        <v>25892.958759327223</v>
      </c>
      <c r="V174" s="113">
        <f t="shared" si="42"/>
        <v>14888.179508316805</v>
      </c>
      <c r="W174" s="113">
        <f t="shared" si="42"/>
        <v>35308.475442995121</v>
      </c>
      <c r="X174" s="113">
        <f t="shared" si="42"/>
        <v>62781.331152098384</v>
      </c>
      <c r="Y174" s="113">
        <f t="shared" si="42"/>
        <v>30111.39374854452</v>
      </c>
      <c r="Z174" s="113">
        <f t="shared" si="42"/>
        <v>23613.697455310117</v>
      </c>
      <c r="AA174" s="113">
        <f t="shared" si="42"/>
        <v>32329.823777069214</v>
      </c>
      <c r="AB174" s="113">
        <f t="shared" si="42"/>
        <v>20414.568826459057</v>
      </c>
      <c r="AC174" s="113">
        <f t="shared" si="42"/>
        <v>19248.057308424701</v>
      </c>
      <c r="AD174" s="113">
        <f t="shared" si="42"/>
        <v>41993.661965354098</v>
      </c>
      <c r="AE174" s="113">
        <f t="shared" si="42"/>
        <v>24319.927101223937</v>
      </c>
      <c r="AF174" s="113">
        <f t="shared" si="42"/>
        <v>42913.367603081846</v>
      </c>
      <c r="AG174" s="141">
        <f t="shared" si="40"/>
        <v>841508.04870000051</v>
      </c>
      <c r="AH174" s="142"/>
      <c r="AI174" s="142"/>
      <c r="AJ174" s="142"/>
    </row>
    <row r="175" spans="1:36" s="126" customFormat="1" ht="56" x14ac:dyDescent="0.15">
      <c r="A175" s="116" t="s">
        <v>95</v>
      </c>
      <c r="B175" s="114" t="s">
        <v>68</v>
      </c>
      <c r="C175" s="117" t="s">
        <v>38</v>
      </c>
      <c r="D175" s="118" t="s">
        <v>188</v>
      </c>
      <c r="E175" s="113">
        <f t="shared" ref="E175:AE175" si="43">$AG$175/$AG$2*E2</f>
        <v>667.77896493212529</v>
      </c>
      <c r="F175" s="113">
        <f t="shared" si="43"/>
        <v>144.51786721443781</v>
      </c>
      <c r="G175" s="113">
        <f t="shared" si="43"/>
        <v>282.17657202443593</v>
      </c>
      <c r="H175" s="113">
        <f t="shared" si="43"/>
        <v>366.698326899395</v>
      </c>
      <c r="I175" s="113">
        <f t="shared" si="43"/>
        <v>137.22286948222708</v>
      </c>
      <c r="J175" s="113">
        <f t="shared" si="43"/>
        <v>386.11514035212588</v>
      </c>
      <c r="K175" s="113">
        <f t="shared" si="43"/>
        <v>386.87960017837668</v>
      </c>
      <c r="L175" s="113">
        <f t="shared" si="43"/>
        <v>272.53692006902907</v>
      </c>
      <c r="M175" s="113">
        <f t="shared" si="43"/>
        <v>342.68077046794724</v>
      </c>
      <c r="N175" s="113">
        <f t="shared" si="43"/>
        <v>205.74690409076621</v>
      </c>
      <c r="O175" s="113">
        <f t="shared" si="43"/>
        <v>385.1735495905242</v>
      </c>
      <c r="P175" s="113">
        <f t="shared" si="43"/>
        <v>226.75556529145231</v>
      </c>
      <c r="Q175" s="113">
        <f t="shared" si="43"/>
        <v>260.33586156164148</v>
      </c>
      <c r="R175" s="113">
        <f t="shared" si="43"/>
        <v>441.01640763006696</v>
      </c>
      <c r="S175" s="113">
        <f t="shared" si="43"/>
        <v>429.02510944085799</v>
      </c>
      <c r="T175" s="113">
        <f t="shared" si="43"/>
        <v>401.55583044027156</v>
      </c>
      <c r="U175" s="113">
        <f t="shared" si="43"/>
        <v>328.1979858328171</v>
      </c>
      <c r="V175" s="113">
        <f t="shared" si="43"/>
        <v>175.57404765587802</v>
      </c>
      <c r="W175" s="113">
        <f t="shared" si="43"/>
        <v>344.55929065074656</v>
      </c>
      <c r="X175" s="113">
        <f t="shared" si="43"/>
        <v>534.25253839024526</v>
      </c>
      <c r="Y175" s="113">
        <f t="shared" si="43"/>
        <v>263.6244372166413</v>
      </c>
      <c r="Z175" s="113">
        <f t="shared" si="43"/>
        <v>227.18440860861742</v>
      </c>
      <c r="AA175" s="113">
        <f t="shared" si="43"/>
        <v>302.98246491754941</v>
      </c>
      <c r="AB175" s="113">
        <f t="shared" si="43"/>
        <v>150.47506025070956</v>
      </c>
      <c r="AC175" s="113">
        <f t="shared" si="43"/>
        <v>172.0827036933056</v>
      </c>
      <c r="AD175" s="113">
        <f t="shared" si="43"/>
        <v>411.05331151335741</v>
      </c>
      <c r="AE175" s="113">
        <f t="shared" si="43"/>
        <v>227.48040372426939</v>
      </c>
      <c r="AF175" s="113">
        <f>$AG$175/$AG$2*AF2</f>
        <v>400.74708788018302</v>
      </c>
      <c r="AG175" s="141">
        <v>8874.43</v>
      </c>
      <c r="AH175" s="142"/>
      <c r="AI175" s="142"/>
      <c r="AJ175" s="142"/>
    </row>
    <row r="176" spans="1:36" s="1" customFormat="1" ht="30.75" customHeight="1" x14ac:dyDescent="0.15">
      <c r="A176" s="13" t="s">
        <v>96</v>
      </c>
      <c r="B176" s="11" t="s">
        <v>40</v>
      </c>
      <c r="C176" s="15" t="s">
        <v>4</v>
      </c>
      <c r="D176" s="33" t="s">
        <v>179</v>
      </c>
      <c r="E176" s="13" t="s">
        <v>290</v>
      </c>
      <c r="F176" s="13" t="s">
        <v>290</v>
      </c>
      <c r="G176" s="13" t="s">
        <v>290</v>
      </c>
      <c r="H176" s="13" t="s">
        <v>290</v>
      </c>
      <c r="I176" s="13" t="s">
        <v>290</v>
      </c>
      <c r="J176" s="13" t="s">
        <v>290</v>
      </c>
      <c r="K176" s="13" t="s">
        <v>290</v>
      </c>
      <c r="L176" s="13" t="s">
        <v>290</v>
      </c>
      <c r="M176" s="13" t="s">
        <v>290</v>
      </c>
      <c r="N176" s="13" t="s">
        <v>290</v>
      </c>
      <c r="O176" s="13" t="s">
        <v>290</v>
      </c>
      <c r="P176" s="13" t="s">
        <v>290</v>
      </c>
      <c r="Q176" s="13" t="s">
        <v>290</v>
      </c>
      <c r="R176" s="13" t="s">
        <v>290</v>
      </c>
      <c r="S176" s="13" t="s">
        <v>290</v>
      </c>
      <c r="T176" s="13" t="s">
        <v>290</v>
      </c>
      <c r="U176" s="13" t="s">
        <v>290</v>
      </c>
      <c r="V176" s="13" t="s">
        <v>290</v>
      </c>
      <c r="W176" s="13" t="s">
        <v>290</v>
      </c>
      <c r="X176" s="13" t="s">
        <v>290</v>
      </c>
      <c r="Y176" s="13" t="s">
        <v>290</v>
      </c>
      <c r="Z176" s="13" t="s">
        <v>290</v>
      </c>
      <c r="AA176" s="13" t="s">
        <v>290</v>
      </c>
      <c r="AB176" s="13" t="s">
        <v>290</v>
      </c>
      <c r="AC176" s="13" t="s">
        <v>290</v>
      </c>
      <c r="AD176" s="13" t="s">
        <v>290</v>
      </c>
      <c r="AE176" s="13" t="s">
        <v>290</v>
      </c>
      <c r="AF176" s="13" t="s">
        <v>290</v>
      </c>
      <c r="AG176" s="145"/>
      <c r="AH176" s="146"/>
      <c r="AI176" s="146"/>
      <c r="AJ176" s="146"/>
    </row>
    <row r="177" spans="1:36" s="1" customFormat="1" ht="28" x14ac:dyDescent="0.15">
      <c r="A177" s="9" t="s">
        <v>97</v>
      </c>
      <c r="B177" s="10" t="s">
        <v>2</v>
      </c>
      <c r="C177" s="15" t="s">
        <v>4</v>
      </c>
      <c r="D177" s="33" t="s">
        <v>180</v>
      </c>
      <c r="E177" s="9" t="s">
        <v>200</v>
      </c>
      <c r="F177" s="9" t="s">
        <v>200</v>
      </c>
      <c r="G177" s="9" t="s">
        <v>200</v>
      </c>
      <c r="H177" s="9" t="s">
        <v>200</v>
      </c>
      <c r="I177" s="9" t="s">
        <v>200</v>
      </c>
      <c r="J177" s="9" t="s">
        <v>200</v>
      </c>
      <c r="K177" s="9" t="s">
        <v>200</v>
      </c>
      <c r="L177" s="9" t="s">
        <v>200</v>
      </c>
      <c r="M177" s="9" t="s">
        <v>200</v>
      </c>
      <c r="N177" s="9" t="s">
        <v>200</v>
      </c>
      <c r="O177" s="9" t="s">
        <v>200</v>
      </c>
      <c r="P177" s="9" t="s">
        <v>200</v>
      </c>
      <c r="Q177" s="9" t="s">
        <v>200</v>
      </c>
      <c r="R177" s="9" t="s">
        <v>200</v>
      </c>
      <c r="S177" s="9" t="s">
        <v>200</v>
      </c>
      <c r="T177" s="9" t="s">
        <v>200</v>
      </c>
      <c r="U177" s="9" t="s">
        <v>200</v>
      </c>
      <c r="V177" s="9" t="s">
        <v>200</v>
      </c>
      <c r="W177" s="9" t="s">
        <v>200</v>
      </c>
      <c r="X177" s="9" t="s">
        <v>200</v>
      </c>
      <c r="Y177" s="9" t="s">
        <v>200</v>
      </c>
      <c r="Z177" s="9" t="s">
        <v>200</v>
      </c>
      <c r="AA177" s="9" t="s">
        <v>200</v>
      </c>
      <c r="AB177" s="9" t="s">
        <v>200</v>
      </c>
      <c r="AC177" s="9" t="s">
        <v>200</v>
      </c>
      <c r="AD177" s="9" t="s">
        <v>200</v>
      </c>
      <c r="AE177" s="9" t="s">
        <v>200</v>
      </c>
      <c r="AF177" s="9" t="s">
        <v>200</v>
      </c>
      <c r="AG177" s="145"/>
      <c r="AH177" s="146"/>
      <c r="AI177" s="146"/>
      <c r="AJ177" s="146"/>
    </row>
    <row r="178" spans="1:36" s="126" customFormat="1" ht="42" x14ac:dyDescent="0.15">
      <c r="A178" s="116" t="s">
        <v>99</v>
      </c>
      <c r="B178" s="114" t="s">
        <v>61</v>
      </c>
      <c r="C178" s="117" t="s">
        <v>224</v>
      </c>
      <c r="D178" s="118" t="s">
        <v>181</v>
      </c>
      <c r="E178" s="113">
        <v>0</v>
      </c>
      <c r="F178" s="113">
        <v>0</v>
      </c>
      <c r="G178" s="113">
        <v>0</v>
      </c>
      <c r="H178" s="113">
        <v>0</v>
      </c>
      <c r="I178" s="113">
        <v>0</v>
      </c>
      <c r="J178" s="113">
        <v>0</v>
      </c>
      <c r="K178" s="113">
        <v>0</v>
      </c>
      <c r="L178" s="113">
        <v>0</v>
      </c>
      <c r="M178" s="113">
        <v>0</v>
      </c>
      <c r="N178" s="113">
        <v>0</v>
      </c>
      <c r="O178" s="113">
        <v>0</v>
      </c>
      <c r="P178" s="113">
        <v>0</v>
      </c>
      <c r="Q178" s="113">
        <v>0</v>
      </c>
      <c r="R178" s="113">
        <v>0</v>
      </c>
      <c r="S178" s="113">
        <v>0</v>
      </c>
      <c r="T178" s="113">
        <v>0</v>
      </c>
      <c r="U178" s="113">
        <f>221.6+7.98</f>
        <v>229.57999999999998</v>
      </c>
      <c r="V178" s="113">
        <f>126.93+5.73</f>
        <v>132.66</v>
      </c>
      <c r="W178" s="113">
        <v>0</v>
      </c>
      <c r="X178" s="113">
        <v>0</v>
      </c>
      <c r="Y178" s="113">
        <v>0</v>
      </c>
      <c r="Z178" s="113">
        <v>0</v>
      </c>
      <c r="AA178" s="113">
        <v>0</v>
      </c>
      <c r="AB178" s="113">
        <v>0</v>
      </c>
      <c r="AC178" s="113">
        <v>0</v>
      </c>
      <c r="AD178" s="113">
        <v>0</v>
      </c>
      <c r="AE178" s="113">
        <v>0</v>
      </c>
      <c r="AF178" s="113">
        <v>0</v>
      </c>
      <c r="AG178" s="141">
        <f t="shared" ref="AG178:AG185" si="44">SUM(E178:AF178)</f>
        <v>362.24</v>
      </c>
      <c r="AH178" s="142" t="s">
        <v>1818</v>
      </c>
      <c r="AI178" s="142"/>
      <c r="AJ178" s="142"/>
    </row>
    <row r="179" spans="1:36" s="126" customFormat="1" ht="32.25" hidden="1" customHeight="1" x14ac:dyDescent="0.15">
      <c r="A179" s="116"/>
      <c r="B179" s="114" t="s">
        <v>44</v>
      </c>
      <c r="C179" s="117"/>
      <c r="D179" s="118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41">
        <f t="shared" si="44"/>
        <v>0</v>
      </c>
      <c r="AH179" s="142"/>
      <c r="AI179" s="142"/>
      <c r="AJ179" s="142"/>
    </row>
    <row r="180" spans="1:36" s="126" customFormat="1" ht="42" x14ac:dyDescent="0.15">
      <c r="A180" s="116" t="s">
        <v>100</v>
      </c>
      <c r="B180" s="114" t="s">
        <v>62</v>
      </c>
      <c r="C180" s="117" t="s">
        <v>38</v>
      </c>
      <c r="D180" s="118" t="s">
        <v>182</v>
      </c>
      <c r="E180" s="113">
        <v>0</v>
      </c>
      <c r="F180" s="113">
        <v>0</v>
      </c>
      <c r="G180" s="113">
        <v>0</v>
      </c>
      <c r="H180" s="113">
        <v>0</v>
      </c>
      <c r="I180" s="113">
        <v>0</v>
      </c>
      <c r="J180" s="113">
        <v>0</v>
      </c>
      <c r="K180" s="113">
        <v>0</v>
      </c>
      <c r="L180" s="113">
        <v>0</v>
      </c>
      <c r="M180" s="113">
        <v>0</v>
      </c>
      <c r="N180" s="113">
        <v>0</v>
      </c>
      <c r="O180" s="113">
        <v>0</v>
      </c>
      <c r="P180" s="113">
        <v>0</v>
      </c>
      <c r="Q180" s="113">
        <v>0</v>
      </c>
      <c r="R180" s="113">
        <v>0</v>
      </c>
      <c r="S180" s="113">
        <v>0</v>
      </c>
      <c r="T180" s="113">
        <v>0</v>
      </c>
      <c r="U180" s="113">
        <v>0</v>
      </c>
      <c r="V180" s="113">
        <v>0</v>
      </c>
      <c r="W180" s="113">
        <v>0</v>
      </c>
      <c r="X180" s="113">
        <v>0</v>
      </c>
      <c r="Y180" s="113">
        <v>0</v>
      </c>
      <c r="Z180" s="113">
        <v>0</v>
      </c>
      <c r="AA180" s="113">
        <v>0</v>
      </c>
      <c r="AB180" s="113">
        <v>0</v>
      </c>
      <c r="AC180" s="113">
        <v>0</v>
      </c>
      <c r="AD180" s="113">
        <v>0</v>
      </c>
      <c r="AE180" s="113">
        <v>0</v>
      </c>
      <c r="AF180" s="113">
        <v>0</v>
      </c>
      <c r="AG180" s="141">
        <f t="shared" si="44"/>
        <v>0</v>
      </c>
      <c r="AH180" s="142"/>
      <c r="AI180" s="142"/>
      <c r="AJ180" s="142"/>
    </row>
    <row r="181" spans="1:36" s="126" customFormat="1" ht="42" x14ac:dyDescent="0.15">
      <c r="A181" s="116" t="s">
        <v>101</v>
      </c>
      <c r="B181" s="114" t="s">
        <v>63</v>
      </c>
      <c r="C181" s="117" t="s">
        <v>38</v>
      </c>
      <c r="D181" s="118" t="s">
        <v>183</v>
      </c>
      <c r="E181" s="113">
        <v>0</v>
      </c>
      <c r="F181" s="113">
        <v>0</v>
      </c>
      <c r="G181" s="113">
        <v>0</v>
      </c>
      <c r="H181" s="113">
        <v>0</v>
      </c>
      <c r="I181" s="113">
        <v>0</v>
      </c>
      <c r="J181" s="113">
        <v>0</v>
      </c>
      <c r="K181" s="113">
        <v>0</v>
      </c>
      <c r="L181" s="113">
        <v>0</v>
      </c>
      <c r="M181" s="113">
        <v>0</v>
      </c>
      <c r="N181" s="113">
        <v>0</v>
      </c>
      <c r="O181" s="113">
        <v>0</v>
      </c>
      <c r="P181" s="113">
        <v>0</v>
      </c>
      <c r="Q181" s="113">
        <v>0</v>
      </c>
      <c r="R181" s="113">
        <v>0</v>
      </c>
      <c r="S181" s="113">
        <v>0</v>
      </c>
      <c r="T181" s="113">
        <v>0</v>
      </c>
      <c r="U181" s="113">
        <v>0</v>
      </c>
      <c r="V181" s="113">
        <v>0</v>
      </c>
      <c r="W181" s="113">
        <v>0</v>
      </c>
      <c r="X181" s="113">
        <v>0</v>
      </c>
      <c r="Y181" s="113">
        <v>0</v>
      </c>
      <c r="Z181" s="113">
        <v>0</v>
      </c>
      <c r="AA181" s="113">
        <v>0</v>
      </c>
      <c r="AB181" s="113">
        <v>0</v>
      </c>
      <c r="AC181" s="113">
        <v>0</v>
      </c>
      <c r="AD181" s="113">
        <v>0</v>
      </c>
      <c r="AE181" s="113">
        <v>0</v>
      </c>
      <c r="AF181" s="113">
        <v>0</v>
      </c>
      <c r="AG181" s="141">
        <f t="shared" si="44"/>
        <v>0</v>
      </c>
      <c r="AH181" s="142"/>
      <c r="AI181" s="142"/>
      <c r="AJ181" s="142"/>
    </row>
    <row r="182" spans="1:36" s="126" customFormat="1" ht="42" x14ac:dyDescent="0.15">
      <c r="A182" s="116" t="s">
        <v>102</v>
      </c>
      <c r="B182" s="114" t="s">
        <v>64</v>
      </c>
      <c r="C182" s="117" t="s">
        <v>38</v>
      </c>
      <c r="D182" s="118" t="s">
        <v>184</v>
      </c>
      <c r="E182" s="113">
        <v>0</v>
      </c>
      <c r="F182" s="113">
        <v>0</v>
      </c>
      <c r="G182" s="113">
        <v>0</v>
      </c>
      <c r="H182" s="113">
        <v>0</v>
      </c>
      <c r="I182" s="113">
        <v>0</v>
      </c>
      <c r="J182" s="113">
        <v>0</v>
      </c>
      <c r="K182" s="113">
        <v>0</v>
      </c>
      <c r="L182" s="113">
        <v>0</v>
      </c>
      <c r="M182" s="113">
        <v>0</v>
      </c>
      <c r="N182" s="113">
        <v>0</v>
      </c>
      <c r="O182" s="113">
        <v>0</v>
      </c>
      <c r="P182" s="113">
        <v>0</v>
      </c>
      <c r="Q182" s="113">
        <v>0</v>
      </c>
      <c r="R182" s="113">
        <v>0</v>
      </c>
      <c r="S182" s="113">
        <v>0</v>
      </c>
      <c r="T182" s="113">
        <v>0</v>
      </c>
      <c r="U182" s="113">
        <v>0</v>
      </c>
      <c r="V182" s="113">
        <v>0</v>
      </c>
      <c r="W182" s="113">
        <v>0</v>
      </c>
      <c r="X182" s="113">
        <v>0</v>
      </c>
      <c r="Y182" s="113">
        <v>0</v>
      </c>
      <c r="Z182" s="113">
        <v>0</v>
      </c>
      <c r="AA182" s="113">
        <v>0</v>
      </c>
      <c r="AB182" s="113">
        <v>0</v>
      </c>
      <c r="AC182" s="113">
        <v>0</v>
      </c>
      <c r="AD182" s="113">
        <v>0</v>
      </c>
      <c r="AE182" s="113">
        <v>0</v>
      </c>
      <c r="AF182" s="113">
        <v>0</v>
      </c>
      <c r="AG182" s="141">
        <f t="shared" si="44"/>
        <v>0</v>
      </c>
      <c r="AH182" s="142"/>
      <c r="AI182" s="142"/>
      <c r="AJ182" s="142"/>
    </row>
    <row r="183" spans="1:36" s="126" customFormat="1" ht="56" x14ac:dyDescent="0.15">
      <c r="A183" s="116" t="s">
        <v>103</v>
      </c>
      <c r="B183" s="114" t="s">
        <v>65</v>
      </c>
      <c r="C183" s="117" t="s">
        <v>38</v>
      </c>
      <c r="D183" s="118" t="s">
        <v>185</v>
      </c>
      <c r="E183" s="113">
        <v>0</v>
      </c>
      <c r="F183" s="113">
        <v>0</v>
      </c>
      <c r="G183" s="113">
        <v>0</v>
      </c>
      <c r="H183" s="113">
        <v>0</v>
      </c>
      <c r="I183" s="113">
        <v>0</v>
      </c>
      <c r="J183" s="113">
        <v>0</v>
      </c>
      <c r="K183" s="113">
        <v>0</v>
      </c>
      <c r="L183" s="113">
        <v>0</v>
      </c>
      <c r="M183" s="113">
        <v>0</v>
      </c>
      <c r="N183" s="113">
        <v>0</v>
      </c>
      <c r="O183" s="113">
        <v>0</v>
      </c>
      <c r="P183" s="113">
        <v>0</v>
      </c>
      <c r="Q183" s="113">
        <v>0</v>
      </c>
      <c r="R183" s="113">
        <v>0</v>
      </c>
      <c r="S183" s="113">
        <v>0</v>
      </c>
      <c r="T183" s="113">
        <v>0</v>
      </c>
      <c r="U183" s="113">
        <f>546763.99+19687.25</f>
        <v>566451.24</v>
      </c>
      <c r="V183" s="113">
        <f>313187.01+14135.61</f>
        <v>327322.62</v>
      </c>
      <c r="W183" s="113">
        <v>0</v>
      </c>
      <c r="X183" s="113">
        <v>0</v>
      </c>
      <c r="Y183" s="113">
        <v>0</v>
      </c>
      <c r="Z183" s="113">
        <v>0</v>
      </c>
      <c r="AA183" s="113">
        <v>0</v>
      </c>
      <c r="AB183" s="113">
        <v>0</v>
      </c>
      <c r="AC183" s="113">
        <v>0</v>
      </c>
      <c r="AD183" s="113">
        <v>0</v>
      </c>
      <c r="AE183" s="113">
        <v>0</v>
      </c>
      <c r="AF183" s="113">
        <v>0</v>
      </c>
      <c r="AG183" s="141">
        <f t="shared" si="44"/>
        <v>893773.86</v>
      </c>
      <c r="AH183" s="142" t="s">
        <v>1818</v>
      </c>
      <c r="AI183" s="142"/>
      <c r="AJ183" s="142"/>
    </row>
    <row r="184" spans="1:36" s="126" customFormat="1" ht="56" x14ac:dyDescent="0.15">
      <c r="A184" s="116" t="s">
        <v>104</v>
      </c>
      <c r="B184" s="114" t="s">
        <v>66</v>
      </c>
      <c r="C184" s="117" t="s">
        <v>38</v>
      </c>
      <c r="D184" s="118" t="s">
        <v>186</v>
      </c>
      <c r="E184" s="113">
        <v>0</v>
      </c>
      <c r="F184" s="113">
        <v>0</v>
      </c>
      <c r="G184" s="113">
        <v>0</v>
      </c>
      <c r="H184" s="113">
        <v>0</v>
      </c>
      <c r="I184" s="113">
        <v>0</v>
      </c>
      <c r="J184" s="113">
        <v>0</v>
      </c>
      <c r="K184" s="113">
        <v>0</v>
      </c>
      <c r="L184" s="113">
        <v>0</v>
      </c>
      <c r="M184" s="113">
        <v>0</v>
      </c>
      <c r="N184" s="113">
        <v>0</v>
      </c>
      <c r="O184" s="113">
        <v>0</v>
      </c>
      <c r="P184" s="113">
        <v>0</v>
      </c>
      <c r="Q184" s="113">
        <v>0</v>
      </c>
      <c r="R184" s="113">
        <v>0</v>
      </c>
      <c r="S184" s="113">
        <v>0</v>
      </c>
      <c r="T184" s="113">
        <v>0</v>
      </c>
      <c r="U184" s="113">
        <f>165921682.64*0.01/$AG$183*U183</f>
        <v>1051569.6092780612</v>
      </c>
      <c r="V184" s="113">
        <f>165921682.64*0.01/$AG$183*V183</f>
        <v>607647.21712193859</v>
      </c>
      <c r="W184" s="113">
        <v>0</v>
      </c>
      <c r="X184" s="113">
        <v>0</v>
      </c>
      <c r="Y184" s="113">
        <v>0</v>
      </c>
      <c r="Z184" s="113">
        <v>0</v>
      </c>
      <c r="AA184" s="113">
        <v>0</v>
      </c>
      <c r="AB184" s="113">
        <v>0</v>
      </c>
      <c r="AC184" s="113">
        <v>0</v>
      </c>
      <c r="AD184" s="113">
        <v>0</v>
      </c>
      <c r="AE184" s="113">
        <v>0</v>
      </c>
      <c r="AF184" s="113">
        <v>0</v>
      </c>
      <c r="AG184" s="141">
        <f t="shared" si="44"/>
        <v>1659216.8263999997</v>
      </c>
      <c r="AH184" s="142"/>
      <c r="AI184" s="142"/>
      <c r="AJ184" s="142"/>
    </row>
    <row r="185" spans="1:36" s="126" customFormat="1" ht="70" x14ac:dyDescent="0.15">
      <c r="A185" s="116" t="s">
        <v>105</v>
      </c>
      <c r="B185" s="114" t="s">
        <v>67</v>
      </c>
      <c r="C185" s="117" t="s">
        <v>38</v>
      </c>
      <c r="D185" s="118" t="s">
        <v>187</v>
      </c>
      <c r="E185" s="113">
        <v>0</v>
      </c>
      <c r="F185" s="113">
        <v>0</v>
      </c>
      <c r="G185" s="113">
        <v>0</v>
      </c>
      <c r="H185" s="113">
        <v>0</v>
      </c>
      <c r="I185" s="113">
        <v>0</v>
      </c>
      <c r="J185" s="113">
        <v>0</v>
      </c>
      <c r="K185" s="113">
        <v>0</v>
      </c>
      <c r="L185" s="113">
        <v>0</v>
      </c>
      <c r="M185" s="113">
        <v>0</v>
      </c>
      <c r="N185" s="113">
        <v>0</v>
      </c>
      <c r="O185" s="113">
        <v>0</v>
      </c>
      <c r="P185" s="113">
        <v>0</v>
      </c>
      <c r="Q185" s="113">
        <v>0</v>
      </c>
      <c r="R185" s="113">
        <v>0</v>
      </c>
      <c r="S185" s="113">
        <v>0</v>
      </c>
      <c r="T185" s="113">
        <v>0</v>
      </c>
      <c r="U185" s="113">
        <f>850008.13*0.01/$AG$183*U183</f>
        <v>5387.1362857779395</v>
      </c>
      <c r="V185" s="113">
        <f>850008.13*0.01/$AG$183*V183</f>
        <v>3112.9450142220608</v>
      </c>
      <c r="W185" s="113">
        <v>0</v>
      </c>
      <c r="X185" s="113">
        <v>0</v>
      </c>
      <c r="Y185" s="113">
        <v>0</v>
      </c>
      <c r="Z185" s="113">
        <v>0</v>
      </c>
      <c r="AA185" s="113">
        <v>0</v>
      </c>
      <c r="AB185" s="113">
        <v>0</v>
      </c>
      <c r="AC185" s="113">
        <v>0</v>
      </c>
      <c r="AD185" s="113">
        <v>0</v>
      </c>
      <c r="AE185" s="113">
        <v>0</v>
      </c>
      <c r="AF185" s="113">
        <v>0</v>
      </c>
      <c r="AG185" s="141">
        <f t="shared" si="44"/>
        <v>8500.0812999999998</v>
      </c>
      <c r="AH185" s="142"/>
      <c r="AI185" s="142"/>
      <c r="AJ185" s="142"/>
    </row>
    <row r="186" spans="1:36" s="126" customFormat="1" ht="56" x14ac:dyDescent="0.15">
      <c r="A186" s="116" t="s">
        <v>106</v>
      </c>
      <c r="B186" s="114" t="s">
        <v>68</v>
      </c>
      <c r="C186" s="117" t="s">
        <v>38</v>
      </c>
      <c r="D186" s="118" t="s">
        <v>188</v>
      </c>
      <c r="E186" s="113">
        <v>0</v>
      </c>
      <c r="F186" s="113">
        <v>0</v>
      </c>
      <c r="G186" s="113">
        <v>0</v>
      </c>
      <c r="H186" s="113">
        <v>0</v>
      </c>
      <c r="I186" s="113">
        <v>0</v>
      </c>
      <c r="J186" s="113">
        <v>0</v>
      </c>
      <c r="K186" s="113">
        <v>0</v>
      </c>
      <c r="L186" s="113">
        <v>0</v>
      </c>
      <c r="M186" s="113">
        <v>0</v>
      </c>
      <c r="N186" s="113">
        <v>0</v>
      </c>
      <c r="O186" s="113">
        <v>0</v>
      </c>
      <c r="P186" s="113">
        <v>0</v>
      </c>
      <c r="Q186" s="113">
        <v>0</v>
      </c>
      <c r="R186" s="113">
        <v>0</v>
      </c>
      <c r="S186" s="113">
        <v>0</v>
      </c>
      <c r="T186" s="113">
        <v>0</v>
      </c>
      <c r="U186" s="113">
        <v>0</v>
      </c>
      <c r="V186" s="113">
        <v>0</v>
      </c>
      <c r="W186" s="113">
        <v>0</v>
      </c>
      <c r="X186" s="113">
        <v>0</v>
      </c>
      <c r="Y186" s="113">
        <v>0</v>
      </c>
      <c r="Z186" s="113">
        <v>0</v>
      </c>
      <c r="AA186" s="113">
        <v>0</v>
      </c>
      <c r="AB186" s="113">
        <v>0</v>
      </c>
      <c r="AC186" s="113">
        <v>0</v>
      </c>
      <c r="AD186" s="113">
        <v>0</v>
      </c>
      <c r="AE186" s="113">
        <v>0</v>
      </c>
      <c r="AF186" s="113">
        <v>0</v>
      </c>
      <c r="AG186" s="141"/>
      <c r="AH186" s="142"/>
      <c r="AI186" s="142"/>
      <c r="AJ186" s="142"/>
    </row>
    <row r="187" spans="1:36" s="1" customFormat="1" ht="28" x14ac:dyDescent="0.15">
      <c r="A187" s="13" t="s">
        <v>107</v>
      </c>
      <c r="B187" s="11" t="s">
        <v>40</v>
      </c>
      <c r="C187" s="15" t="s">
        <v>4</v>
      </c>
      <c r="D187" s="33" t="s">
        <v>179</v>
      </c>
      <c r="E187" s="13" t="s">
        <v>291</v>
      </c>
      <c r="F187" s="13" t="s">
        <v>291</v>
      </c>
      <c r="G187" s="13" t="s">
        <v>291</v>
      </c>
      <c r="H187" s="13" t="s">
        <v>291</v>
      </c>
      <c r="I187" s="13" t="s">
        <v>291</v>
      </c>
      <c r="J187" s="13" t="s">
        <v>291</v>
      </c>
      <c r="K187" s="13" t="s">
        <v>291</v>
      </c>
      <c r="L187" s="13" t="s">
        <v>291</v>
      </c>
      <c r="M187" s="13" t="s">
        <v>291</v>
      </c>
      <c r="N187" s="13" t="s">
        <v>291</v>
      </c>
      <c r="O187" s="13" t="s">
        <v>291</v>
      </c>
      <c r="P187" s="13" t="s">
        <v>291</v>
      </c>
      <c r="Q187" s="13" t="s">
        <v>291</v>
      </c>
      <c r="R187" s="13" t="s">
        <v>291</v>
      </c>
      <c r="S187" s="13" t="s">
        <v>291</v>
      </c>
      <c r="T187" s="13" t="s">
        <v>291</v>
      </c>
      <c r="U187" s="13" t="s">
        <v>291</v>
      </c>
      <c r="V187" s="13" t="s">
        <v>291</v>
      </c>
      <c r="W187" s="13" t="s">
        <v>291</v>
      </c>
      <c r="X187" s="13" t="s">
        <v>291</v>
      </c>
      <c r="Y187" s="13" t="s">
        <v>291</v>
      </c>
      <c r="Z187" s="13" t="s">
        <v>291</v>
      </c>
      <c r="AA187" s="13" t="s">
        <v>291</v>
      </c>
      <c r="AB187" s="13" t="s">
        <v>291</v>
      </c>
      <c r="AC187" s="13" t="s">
        <v>291</v>
      </c>
      <c r="AD187" s="13" t="s">
        <v>291</v>
      </c>
      <c r="AE187" s="13" t="s">
        <v>291</v>
      </c>
      <c r="AF187" s="13" t="s">
        <v>291</v>
      </c>
      <c r="AG187" s="145"/>
      <c r="AH187" s="146"/>
      <c r="AI187" s="146"/>
      <c r="AJ187" s="146"/>
    </row>
    <row r="188" spans="1:36" s="1" customFormat="1" ht="28" x14ac:dyDescent="0.15">
      <c r="A188" s="9" t="s">
        <v>108</v>
      </c>
      <c r="B188" s="10" t="s">
        <v>2</v>
      </c>
      <c r="C188" s="15" t="s">
        <v>4</v>
      </c>
      <c r="D188" s="33" t="s">
        <v>180</v>
      </c>
      <c r="E188" s="9" t="s">
        <v>98</v>
      </c>
      <c r="F188" s="9" t="s">
        <v>98</v>
      </c>
      <c r="G188" s="9" t="s">
        <v>98</v>
      </c>
      <c r="H188" s="9" t="s">
        <v>98</v>
      </c>
      <c r="I188" s="9" t="s">
        <v>98</v>
      </c>
      <c r="J188" s="9" t="s">
        <v>98</v>
      </c>
      <c r="K188" s="9" t="s">
        <v>98</v>
      </c>
      <c r="L188" s="9" t="s">
        <v>98</v>
      </c>
      <c r="M188" s="9" t="s">
        <v>98</v>
      </c>
      <c r="N188" s="9" t="s">
        <v>98</v>
      </c>
      <c r="O188" s="9" t="s">
        <v>98</v>
      </c>
      <c r="P188" s="9" t="s">
        <v>98</v>
      </c>
      <c r="Q188" s="9" t="s">
        <v>98</v>
      </c>
      <c r="R188" s="9" t="s">
        <v>98</v>
      </c>
      <c r="S188" s="9" t="s">
        <v>98</v>
      </c>
      <c r="T188" s="9" t="s">
        <v>98</v>
      </c>
      <c r="U188" s="9" t="s">
        <v>98</v>
      </c>
      <c r="V188" s="9" t="s">
        <v>98</v>
      </c>
      <c r="W188" s="9" t="s">
        <v>98</v>
      </c>
      <c r="X188" s="9" t="s">
        <v>98</v>
      </c>
      <c r="Y188" s="9" t="s">
        <v>98</v>
      </c>
      <c r="Z188" s="9" t="s">
        <v>98</v>
      </c>
      <c r="AA188" s="9" t="s">
        <v>98</v>
      </c>
      <c r="AB188" s="9" t="s">
        <v>98</v>
      </c>
      <c r="AC188" s="9" t="s">
        <v>98</v>
      </c>
      <c r="AD188" s="9" t="s">
        <v>98</v>
      </c>
      <c r="AE188" s="9" t="s">
        <v>98</v>
      </c>
      <c r="AF188" s="9" t="s">
        <v>98</v>
      </c>
      <c r="AG188" s="145"/>
      <c r="AH188" s="146"/>
      <c r="AI188" s="146"/>
      <c r="AJ188" s="146"/>
    </row>
    <row r="189" spans="1:36" s="126" customFormat="1" ht="42" x14ac:dyDescent="0.15">
      <c r="A189" s="116" t="s">
        <v>109</v>
      </c>
      <c r="B189" s="114" t="s">
        <v>61</v>
      </c>
      <c r="C189" s="117" t="s">
        <v>224</v>
      </c>
      <c r="D189" s="118" t="s">
        <v>181</v>
      </c>
      <c r="E189" s="113">
        <v>0</v>
      </c>
      <c r="F189" s="113">
        <v>0</v>
      </c>
      <c r="G189" s="113">
        <v>0</v>
      </c>
      <c r="H189" s="113">
        <v>0</v>
      </c>
      <c r="I189" s="113">
        <v>0</v>
      </c>
      <c r="J189" s="113">
        <v>0</v>
      </c>
      <c r="K189" s="113">
        <v>0</v>
      </c>
      <c r="L189" s="113">
        <v>0</v>
      </c>
      <c r="M189" s="113">
        <v>0</v>
      </c>
      <c r="N189" s="113">
        <v>0</v>
      </c>
      <c r="O189" s="113">
        <v>0</v>
      </c>
      <c r="P189" s="113">
        <v>0</v>
      </c>
      <c r="Q189" s="113">
        <v>0</v>
      </c>
      <c r="R189" s="113">
        <v>0</v>
      </c>
      <c r="S189" s="113">
        <v>0</v>
      </c>
      <c r="T189" s="113">
        <v>0</v>
      </c>
      <c r="U189" s="113">
        <v>0</v>
      </c>
      <c r="V189" s="113">
        <v>0</v>
      </c>
      <c r="W189" s="113">
        <v>0</v>
      </c>
      <c r="X189" s="113">
        <v>0</v>
      </c>
      <c r="Y189" s="113">
        <v>0</v>
      </c>
      <c r="Z189" s="113">
        <v>0</v>
      </c>
      <c r="AA189" s="113">
        <v>0</v>
      </c>
      <c r="AB189" s="113">
        <v>0</v>
      </c>
      <c r="AC189" s="113">
        <v>0</v>
      </c>
      <c r="AD189" s="113">
        <v>0</v>
      </c>
      <c r="AE189" s="113">
        <v>0</v>
      </c>
      <c r="AF189" s="113">
        <v>0</v>
      </c>
      <c r="AG189" s="141">
        <f t="shared" ref="AG189:AG196" si="45">SUM(E189:AF189)</f>
        <v>0</v>
      </c>
      <c r="AH189" s="142"/>
      <c r="AI189" s="142"/>
      <c r="AJ189" s="142"/>
    </row>
    <row r="190" spans="1:36" s="126" customFormat="1" ht="32.25" hidden="1" customHeight="1" x14ac:dyDescent="0.15">
      <c r="A190" s="116"/>
      <c r="B190" s="114" t="s">
        <v>44</v>
      </c>
      <c r="C190" s="117"/>
      <c r="D190" s="118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41">
        <f t="shared" si="45"/>
        <v>0</v>
      </c>
      <c r="AH190" s="142"/>
      <c r="AI190" s="142"/>
      <c r="AJ190" s="142"/>
    </row>
    <row r="191" spans="1:36" s="126" customFormat="1" ht="42" x14ac:dyDescent="0.15">
      <c r="A191" s="116" t="s">
        <v>110</v>
      </c>
      <c r="B191" s="114" t="s">
        <v>62</v>
      </c>
      <c r="C191" s="117" t="s">
        <v>38</v>
      </c>
      <c r="D191" s="118" t="s">
        <v>182</v>
      </c>
      <c r="E191" s="113">
        <v>0</v>
      </c>
      <c r="F191" s="113">
        <v>0</v>
      </c>
      <c r="G191" s="113">
        <v>0</v>
      </c>
      <c r="H191" s="113">
        <v>0</v>
      </c>
      <c r="I191" s="113">
        <v>0</v>
      </c>
      <c r="J191" s="113">
        <v>0</v>
      </c>
      <c r="K191" s="113">
        <v>0</v>
      </c>
      <c r="L191" s="113">
        <v>0</v>
      </c>
      <c r="M191" s="113">
        <v>0</v>
      </c>
      <c r="N191" s="113">
        <v>0</v>
      </c>
      <c r="O191" s="113">
        <v>0</v>
      </c>
      <c r="P191" s="113">
        <v>0</v>
      </c>
      <c r="Q191" s="113">
        <v>0</v>
      </c>
      <c r="R191" s="113">
        <v>0</v>
      </c>
      <c r="S191" s="113">
        <v>0</v>
      </c>
      <c r="T191" s="113">
        <v>0</v>
      </c>
      <c r="U191" s="113">
        <v>0</v>
      </c>
      <c r="V191" s="113">
        <v>0</v>
      </c>
      <c r="W191" s="113">
        <v>0</v>
      </c>
      <c r="X191" s="113">
        <v>0</v>
      </c>
      <c r="Y191" s="113">
        <v>0</v>
      </c>
      <c r="Z191" s="113">
        <v>0</v>
      </c>
      <c r="AA191" s="113">
        <v>0</v>
      </c>
      <c r="AB191" s="113">
        <v>0</v>
      </c>
      <c r="AC191" s="113">
        <v>0</v>
      </c>
      <c r="AD191" s="113">
        <v>0</v>
      </c>
      <c r="AE191" s="113">
        <v>0</v>
      </c>
      <c r="AF191" s="113">
        <v>0</v>
      </c>
      <c r="AG191" s="141">
        <f t="shared" si="45"/>
        <v>0</v>
      </c>
      <c r="AH191" s="142"/>
      <c r="AI191" s="142"/>
      <c r="AJ191" s="142"/>
    </row>
    <row r="192" spans="1:36" s="126" customFormat="1" ht="42" x14ac:dyDescent="0.15">
      <c r="A192" s="116" t="s">
        <v>111</v>
      </c>
      <c r="B192" s="114" t="s">
        <v>63</v>
      </c>
      <c r="C192" s="117" t="s">
        <v>38</v>
      </c>
      <c r="D192" s="118" t="s">
        <v>183</v>
      </c>
      <c r="E192" s="113">
        <v>0</v>
      </c>
      <c r="F192" s="113">
        <v>0</v>
      </c>
      <c r="G192" s="113">
        <v>0</v>
      </c>
      <c r="H192" s="113">
        <v>0</v>
      </c>
      <c r="I192" s="113">
        <v>0</v>
      </c>
      <c r="J192" s="113">
        <v>0</v>
      </c>
      <c r="K192" s="113">
        <v>0</v>
      </c>
      <c r="L192" s="113">
        <v>0</v>
      </c>
      <c r="M192" s="113">
        <v>0</v>
      </c>
      <c r="N192" s="113">
        <v>0</v>
      </c>
      <c r="O192" s="113">
        <v>0</v>
      </c>
      <c r="P192" s="113">
        <v>0</v>
      </c>
      <c r="Q192" s="113">
        <v>0</v>
      </c>
      <c r="R192" s="113">
        <v>0</v>
      </c>
      <c r="S192" s="113">
        <v>0</v>
      </c>
      <c r="T192" s="113">
        <v>0</v>
      </c>
      <c r="U192" s="113">
        <v>0</v>
      </c>
      <c r="V192" s="113">
        <v>0</v>
      </c>
      <c r="W192" s="113">
        <v>0</v>
      </c>
      <c r="X192" s="113">
        <v>0</v>
      </c>
      <c r="Y192" s="113">
        <v>0</v>
      </c>
      <c r="Z192" s="113">
        <v>0</v>
      </c>
      <c r="AA192" s="113">
        <v>0</v>
      </c>
      <c r="AB192" s="113">
        <v>0</v>
      </c>
      <c r="AC192" s="113">
        <v>0</v>
      </c>
      <c r="AD192" s="113">
        <v>0</v>
      </c>
      <c r="AE192" s="113">
        <v>0</v>
      </c>
      <c r="AF192" s="113">
        <v>0</v>
      </c>
      <c r="AG192" s="141">
        <f t="shared" si="45"/>
        <v>0</v>
      </c>
      <c r="AH192" s="142"/>
      <c r="AI192" s="142"/>
      <c r="AJ192" s="142"/>
    </row>
    <row r="193" spans="1:36" s="126" customFormat="1" ht="42" x14ac:dyDescent="0.15">
      <c r="A193" s="116" t="s">
        <v>112</v>
      </c>
      <c r="B193" s="114" t="s">
        <v>64</v>
      </c>
      <c r="C193" s="117" t="s">
        <v>38</v>
      </c>
      <c r="D193" s="118" t="s">
        <v>184</v>
      </c>
      <c r="E193" s="113">
        <v>0</v>
      </c>
      <c r="F193" s="113">
        <v>0</v>
      </c>
      <c r="G193" s="113">
        <v>0</v>
      </c>
      <c r="H193" s="113">
        <v>0</v>
      </c>
      <c r="I193" s="113">
        <v>0</v>
      </c>
      <c r="J193" s="113">
        <v>0</v>
      </c>
      <c r="K193" s="113">
        <v>0</v>
      </c>
      <c r="L193" s="113">
        <v>0</v>
      </c>
      <c r="M193" s="113">
        <v>0</v>
      </c>
      <c r="N193" s="113">
        <v>0</v>
      </c>
      <c r="O193" s="113">
        <v>0</v>
      </c>
      <c r="P193" s="113">
        <v>0</v>
      </c>
      <c r="Q193" s="113">
        <v>0</v>
      </c>
      <c r="R193" s="113">
        <v>0</v>
      </c>
      <c r="S193" s="113">
        <v>0</v>
      </c>
      <c r="T193" s="113">
        <v>0</v>
      </c>
      <c r="U193" s="113">
        <v>0</v>
      </c>
      <c r="V193" s="113">
        <v>0</v>
      </c>
      <c r="W193" s="113">
        <v>0</v>
      </c>
      <c r="X193" s="113">
        <v>0</v>
      </c>
      <c r="Y193" s="113">
        <v>0</v>
      </c>
      <c r="Z193" s="113">
        <v>0</v>
      </c>
      <c r="AA193" s="113">
        <v>0</v>
      </c>
      <c r="AB193" s="113">
        <v>0</v>
      </c>
      <c r="AC193" s="113">
        <v>0</v>
      </c>
      <c r="AD193" s="113">
        <v>0</v>
      </c>
      <c r="AE193" s="113">
        <v>0</v>
      </c>
      <c r="AF193" s="113">
        <v>0</v>
      </c>
      <c r="AG193" s="141">
        <f t="shared" si="45"/>
        <v>0</v>
      </c>
      <c r="AH193" s="142"/>
      <c r="AI193" s="142"/>
      <c r="AJ193" s="142"/>
    </row>
    <row r="194" spans="1:36" s="126" customFormat="1" ht="56" x14ac:dyDescent="0.15">
      <c r="A194" s="116" t="s">
        <v>113</v>
      </c>
      <c r="B194" s="114" t="s">
        <v>65</v>
      </c>
      <c r="C194" s="117" t="s">
        <v>38</v>
      </c>
      <c r="D194" s="118" t="s">
        <v>185</v>
      </c>
      <c r="E194" s="113">
        <v>0</v>
      </c>
      <c r="F194" s="113">
        <v>0</v>
      </c>
      <c r="G194" s="113">
        <v>0</v>
      </c>
      <c r="H194" s="113">
        <v>0</v>
      </c>
      <c r="I194" s="113">
        <v>0</v>
      </c>
      <c r="J194" s="113">
        <v>0</v>
      </c>
      <c r="K194" s="113">
        <v>0</v>
      </c>
      <c r="L194" s="113">
        <v>0</v>
      </c>
      <c r="M194" s="113">
        <v>0</v>
      </c>
      <c r="N194" s="113">
        <v>0</v>
      </c>
      <c r="O194" s="113">
        <v>0</v>
      </c>
      <c r="P194" s="113">
        <v>0</v>
      </c>
      <c r="Q194" s="113">
        <v>0</v>
      </c>
      <c r="R194" s="113">
        <v>0</v>
      </c>
      <c r="S194" s="113">
        <v>0</v>
      </c>
      <c r="T194" s="113">
        <v>0</v>
      </c>
      <c r="U194" s="113">
        <v>0</v>
      </c>
      <c r="V194" s="113">
        <v>0</v>
      </c>
      <c r="W194" s="113">
        <v>0</v>
      </c>
      <c r="X194" s="113">
        <v>0</v>
      </c>
      <c r="Y194" s="113">
        <v>0</v>
      </c>
      <c r="Z194" s="113">
        <v>0</v>
      </c>
      <c r="AA194" s="113">
        <v>0</v>
      </c>
      <c r="AB194" s="113">
        <v>0</v>
      </c>
      <c r="AC194" s="113">
        <v>0</v>
      </c>
      <c r="AD194" s="113">
        <v>0</v>
      </c>
      <c r="AE194" s="113">
        <v>0</v>
      </c>
      <c r="AF194" s="113">
        <v>0</v>
      </c>
      <c r="AG194" s="141">
        <f t="shared" si="45"/>
        <v>0</v>
      </c>
      <c r="AH194" s="142"/>
      <c r="AI194" s="142"/>
      <c r="AJ194" s="142"/>
    </row>
    <row r="195" spans="1:36" s="126" customFormat="1" ht="56" x14ac:dyDescent="0.15">
      <c r="A195" s="116" t="s">
        <v>114</v>
      </c>
      <c r="B195" s="114" t="s">
        <v>66</v>
      </c>
      <c r="C195" s="117" t="s">
        <v>38</v>
      </c>
      <c r="D195" s="118" t="s">
        <v>186</v>
      </c>
      <c r="E195" s="113">
        <v>0</v>
      </c>
      <c r="F195" s="113">
        <v>0</v>
      </c>
      <c r="G195" s="113">
        <v>0</v>
      </c>
      <c r="H195" s="113">
        <v>0</v>
      </c>
      <c r="I195" s="113">
        <v>0</v>
      </c>
      <c r="J195" s="113">
        <v>0</v>
      </c>
      <c r="K195" s="113">
        <v>0</v>
      </c>
      <c r="L195" s="113">
        <v>0</v>
      </c>
      <c r="M195" s="113">
        <v>0</v>
      </c>
      <c r="N195" s="113">
        <v>0</v>
      </c>
      <c r="O195" s="113">
        <v>0</v>
      </c>
      <c r="P195" s="113">
        <v>0</v>
      </c>
      <c r="Q195" s="113">
        <v>0</v>
      </c>
      <c r="R195" s="113">
        <v>0</v>
      </c>
      <c r="S195" s="113">
        <v>0</v>
      </c>
      <c r="T195" s="113">
        <v>0</v>
      </c>
      <c r="U195" s="113">
        <v>0</v>
      </c>
      <c r="V195" s="113">
        <v>0</v>
      </c>
      <c r="W195" s="113">
        <v>0</v>
      </c>
      <c r="X195" s="113">
        <v>0</v>
      </c>
      <c r="Y195" s="113">
        <v>0</v>
      </c>
      <c r="Z195" s="113">
        <v>0</v>
      </c>
      <c r="AA195" s="113">
        <v>0</v>
      </c>
      <c r="AB195" s="113">
        <v>0</v>
      </c>
      <c r="AC195" s="113">
        <v>0</v>
      </c>
      <c r="AD195" s="113">
        <v>0</v>
      </c>
      <c r="AE195" s="113">
        <v>0</v>
      </c>
      <c r="AF195" s="113">
        <v>0</v>
      </c>
      <c r="AG195" s="141">
        <f t="shared" si="45"/>
        <v>0</v>
      </c>
      <c r="AH195" s="142"/>
      <c r="AI195" s="142"/>
      <c r="AJ195" s="142"/>
    </row>
    <row r="196" spans="1:36" s="126" customFormat="1" ht="70" x14ac:dyDescent="0.15">
      <c r="A196" s="116" t="s">
        <v>115</v>
      </c>
      <c r="B196" s="114" t="s">
        <v>67</v>
      </c>
      <c r="C196" s="117" t="s">
        <v>38</v>
      </c>
      <c r="D196" s="118" t="s">
        <v>187</v>
      </c>
      <c r="E196" s="113">
        <v>0</v>
      </c>
      <c r="F196" s="113">
        <v>0</v>
      </c>
      <c r="G196" s="113">
        <v>0</v>
      </c>
      <c r="H196" s="113">
        <v>0</v>
      </c>
      <c r="I196" s="113">
        <v>0</v>
      </c>
      <c r="J196" s="113">
        <v>0</v>
      </c>
      <c r="K196" s="113">
        <v>0</v>
      </c>
      <c r="L196" s="113">
        <v>0</v>
      </c>
      <c r="M196" s="113">
        <v>0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  <c r="S196" s="113">
        <v>0</v>
      </c>
      <c r="T196" s="113">
        <v>0</v>
      </c>
      <c r="U196" s="113">
        <v>0</v>
      </c>
      <c r="V196" s="113">
        <v>0</v>
      </c>
      <c r="W196" s="113">
        <v>0</v>
      </c>
      <c r="X196" s="113">
        <v>0</v>
      </c>
      <c r="Y196" s="113">
        <v>0</v>
      </c>
      <c r="Z196" s="113">
        <v>0</v>
      </c>
      <c r="AA196" s="113">
        <v>0</v>
      </c>
      <c r="AB196" s="113">
        <v>0</v>
      </c>
      <c r="AC196" s="113">
        <v>0</v>
      </c>
      <c r="AD196" s="113">
        <v>0</v>
      </c>
      <c r="AE196" s="113">
        <v>0</v>
      </c>
      <c r="AF196" s="113">
        <v>0</v>
      </c>
      <c r="AG196" s="141">
        <f t="shared" si="45"/>
        <v>0</v>
      </c>
      <c r="AH196" s="142"/>
      <c r="AI196" s="142"/>
      <c r="AJ196" s="142"/>
    </row>
    <row r="197" spans="1:36" s="126" customFormat="1" ht="56" x14ac:dyDescent="0.15">
      <c r="A197" s="116" t="s">
        <v>116</v>
      </c>
      <c r="B197" s="114" t="s">
        <v>68</v>
      </c>
      <c r="C197" s="117" t="s">
        <v>38</v>
      </c>
      <c r="D197" s="118" t="s">
        <v>188</v>
      </c>
      <c r="E197" s="113">
        <v>0</v>
      </c>
      <c r="F197" s="113">
        <v>0</v>
      </c>
      <c r="G197" s="113">
        <v>0</v>
      </c>
      <c r="H197" s="113">
        <v>0</v>
      </c>
      <c r="I197" s="113">
        <v>0</v>
      </c>
      <c r="J197" s="113">
        <v>0</v>
      </c>
      <c r="K197" s="113">
        <v>0</v>
      </c>
      <c r="L197" s="113">
        <v>0</v>
      </c>
      <c r="M197" s="113">
        <v>0</v>
      </c>
      <c r="N197" s="113">
        <v>0</v>
      </c>
      <c r="O197" s="113">
        <v>0</v>
      </c>
      <c r="P197" s="113">
        <v>0</v>
      </c>
      <c r="Q197" s="113">
        <v>0</v>
      </c>
      <c r="R197" s="113">
        <v>0</v>
      </c>
      <c r="S197" s="113">
        <v>0</v>
      </c>
      <c r="T197" s="113">
        <v>0</v>
      </c>
      <c r="U197" s="113">
        <v>0</v>
      </c>
      <c r="V197" s="113">
        <v>0</v>
      </c>
      <c r="W197" s="113">
        <v>0</v>
      </c>
      <c r="X197" s="113">
        <v>0</v>
      </c>
      <c r="Y197" s="113">
        <v>0</v>
      </c>
      <c r="Z197" s="113">
        <v>0</v>
      </c>
      <c r="AA197" s="113">
        <v>0</v>
      </c>
      <c r="AB197" s="113">
        <v>0</v>
      </c>
      <c r="AC197" s="113">
        <v>0</v>
      </c>
      <c r="AD197" s="113">
        <v>0</v>
      </c>
      <c r="AE197" s="113">
        <v>0</v>
      </c>
      <c r="AF197" s="113">
        <v>0</v>
      </c>
      <c r="AG197" s="141"/>
      <c r="AH197" s="142"/>
      <c r="AI197" s="142"/>
      <c r="AJ197" s="142"/>
    </row>
    <row r="198" spans="1:36" s="1" customFormat="1" ht="14" x14ac:dyDescent="0.15">
      <c r="A198" s="13" t="s">
        <v>107</v>
      </c>
      <c r="B198" s="11" t="s">
        <v>40</v>
      </c>
      <c r="C198" s="15" t="s">
        <v>4</v>
      </c>
      <c r="D198" s="33" t="s">
        <v>179</v>
      </c>
      <c r="E198" s="13" t="s">
        <v>1817</v>
      </c>
      <c r="F198" s="13" t="s">
        <v>1817</v>
      </c>
      <c r="G198" s="13" t="s">
        <v>1817</v>
      </c>
      <c r="H198" s="13" t="s">
        <v>1817</v>
      </c>
      <c r="I198" s="13" t="s">
        <v>1817</v>
      </c>
      <c r="J198" s="13" t="s">
        <v>1817</v>
      </c>
      <c r="K198" s="13" t="s">
        <v>1817</v>
      </c>
      <c r="L198" s="13" t="s">
        <v>1817</v>
      </c>
      <c r="M198" s="13" t="s">
        <v>1817</v>
      </c>
      <c r="N198" s="13" t="s">
        <v>1817</v>
      </c>
      <c r="O198" s="13" t="s">
        <v>1817</v>
      </c>
      <c r="P198" s="13" t="s">
        <v>1817</v>
      </c>
      <c r="Q198" s="13" t="s">
        <v>1817</v>
      </c>
      <c r="R198" s="13" t="s">
        <v>1817</v>
      </c>
      <c r="S198" s="13" t="s">
        <v>1817</v>
      </c>
      <c r="T198" s="13" t="s">
        <v>1817</v>
      </c>
      <c r="U198" s="13" t="s">
        <v>1817</v>
      </c>
      <c r="V198" s="13" t="s">
        <v>1817</v>
      </c>
      <c r="W198" s="13" t="s">
        <v>1817</v>
      </c>
      <c r="X198" s="13" t="s">
        <v>1817</v>
      </c>
      <c r="Y198" s="13" t="s">
        <v>1817</v>
      </c>
      <c r="Z198" s="13" t="s">
        <v>1817</v>
      </c>
      <c r="AA198" s="13" t="s">
        <v>1817</v>
      </c>
      <c r="AB198" s="13" t="s">
        <v>1817</v>
      </c>
      <c r="AC198" s="13" t="s">
        <v>1817</v>
      </c>
      <c r="AD198" s="13" t="s">
        <v>1817</v>
      </c>
      <c r="AE198" s="13" t="s">
        <v>1817</v>
      </c>
      <c r="AF198" s="13" t="s">
        <v>1817</v>
      </c>
      <c r="AG198" s="145"/>
      <c r="AH198" s="146"/>
      <c r="AI198" s="146"/>
      <c r="AJ198" s="146"/>
    </row>
    <row r="199" spans="1:36" s="1" customFormat="1" ht="28" x14ac:dyDescent="0.15">
      <c r="A199" s="9" t="s">
        <v>108</v>
      </c>
      <c r="B199" s="10" t="s">
        <v>2</v>
      </c>
      <c r="C199" s="15" t="s">
        <v>4</v>
      </c>
      <c r="D199" s="33" t="s">
        <v>180</v>
      </c>
      <c r="E199" s="9" t="s">
        <v>98</v>
      </c>
      <c r="F199" s="9" t="s">
        <v>98</v>
      </c>
      <c r="G199" s="9" t="s">
        <v>98</v>
      </c>
      <c r="H199" s="9" t="s">
        <v>98</v>
      </c>
      <c r="I199" s="9" t="s">
        <v>98</v>
      </c>
      <c r="J199" s="9" t="s">
        <v>98</v>
      </c>
      <c r="K199" s="9" t="s">
        <v>98</v>
      </c>
      <c r="L199" s="9" t="s">
        <v>98</v>
      </c>
      <c r="M199" s="9" t="s">
        <v>98</v>
      </c>
      <c r="N199" s="9" t="s">
        <v>98</v>
      </c>
      <c r="O199" s="9" t="s">
        <v>98</v>
      </c>
      <c r="P199" s="9" t="s">
        <v>98</v>
      </c>
      <c r="Q199" s="9" t="s">
        <v>98</v>
      </c>
      <c r="R199" s="9" t="s">
        <v>98</v>
      </c>
      <c r="S199" s="9" t="s">
        <v>98</v>
      </c>
      <c r="T199" s="9" t="s">
        <v>98</v>
      </c>
      <c r="U199" s="9" t="s">
        <v>98</v>
      </c>
      <c r="V199" s="9" t="s">
        <v>98</v>
      </c>
      <c r="W199" s="9" t="s">
        <v>98</v>
      </c>
      <c r="X199" s="9" t="s">
        <v>98</v>
      </c>
      <c r="Y199" s="9" t="s">
        <v>98</v>
      </c>
      <c r="Z199" s="9" t="s">
        <v>98</v>
      </c>
      <c r="AA199" s="9" t="s">
        <v>98</v>
      </c>
      <c r="AB199" s="9" t="s">
        <v>98</v>
      </c>
      <c r="AC199" s="9" t="s">
        <v>98</v>
      </c>
      <c r="AD199" s="9" t="s">
        <v>98</v>
      </c>
      <c r="AE199" s="9" t="s">
        <v>98</v>
      </c>
      <c r="AF199" s="9" t="s">
        <v>98</v>
      </c>
      <c r="AG199" s="145"/>
      <c r="AH199" s="146"/>
      <c r="AI199" s="146"/>
      <c r="AJ199" s="146"/>
    </row>
    <row r="200" spans="1:36" s="126" customFormat="1" ht="42" x14ac:dyDescent="0.15">
      <c r="A200" s="116" t="s">
        <v>109</v>
      </c>
      <c r="B200" s="114" t="s">
        <v>61</v>
      </c>
      <c r="C200" s="117" t="s">
        <v>224</v>
      </c>
      <c r="D200" s="118" t="s">
        <v>181</v>
      </c>
      <c r="E200" s="113">
        <v>0</v>
      </c>
      <c r="F200" s="113">
        <v>0</v>
      </c>
      <c r="G200" s="113">
        <v>0</v>
      </c>
      <c r="H200" s="113">
        <v>0</v>
      </c>
      <c r="I200" s="113">
        <v>0</v>
      </c>
      <c r="J200" s="113">
        <v>0</v>
      </c>
      <c r="K200" s="113">
        <v>0</v>
      </c>
      <c r="L200" s="113">
        <v>0</v>
      </c>
      <c r="M200" s="113">
        <v>0</v>
      </c>
      <c r="N200" s="113">
        <v>0</v>
      </c>
      <c r="O200" s="113">
        <v>0</v>
      </c>
      <c r="P200" s="113">
        <v>0</v>
      </c>
      <c r="Q200" s="113">
        <v>0</v>
      </c>
      <c r="R200" s="113">
        <v>0</v>
      </c>
      <c r="S200" s="113">
        <v>0</v>
      </c>
      <c r="T200" s="113">
        <v>0</v>
      </c>
      <c r="U200" s="113">
        <v>0</v>
      </c>
      <c r="V200" s="113">
        <v>0</v>
      </c>
      <c r="W200" s="113">
        <v>0</v>
      </c>
      <c r="X200" s="113">
        <v>0</v>
      </c>
      <c r="Y200" s="113">
        <v>0</v>
      </c>
      <c r="Z200" s="113">
        <v>0</v>
      </c>
      <c r="AA200" s="113">
        <v>0</v>
      </c>
      <c r="AB200" s="113">
        <v>0</v>
      </c>
      <c r="AC200" s="113">
        <v>0</v>
      </c>
      <c r="AD200" s="113">
        <v>0</v>
      </c>
      <c r="AE200" s="113">
        <v>0</v>
      </c>
      <c r="AF200" s="113">
        <v>0</v>
      </c>
      <c r="AG200" s="141">
        <f t="shared" ref="AG200:AG207" si="46">SUM(E200:AF200)</f>
        <v>0</v>
      </c>
      <c r="AH200" s="142"/>
      <c r="AI200" s="142"/>
      <c r="AJ200" s="142"/>
    </row>
    <row r="201" spans="1:36" s="126" customFormat="1" ht="32.25" hidden="1" customHeight="1" x14ac:dyDescent="0.15">
      <c r="A201" s="116"/>
      <c r="B201" s="114" t="s">
        <v>44</v>
      </c>
      <c r="C201" s="117"/>
      <c r="D201" s="118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41">
        <f t="shared" si="46"/>
        <v>0</v>
      </c>
      <c r="AH201" s="142"/>
      <c r="AI201" s="142"/>
      <c r="AJ201" s="142"/>
    </row>
    <row r="202" spans="1:36" s="126" customFormat="1" ht="42" x14ac:dyDescent="0.15">
      <c r="A202" s="116" t="s">
        <v>110</v>
      </c>
      <c r="B202" s="114" t="s">
        <v>62</v>
      </c>
      <c r="C202" s="117" t="s">
        <v>38</v>
      </c>
      <c r="D202" s="118" t="s">
        <v>182</v>
      </c>
      <c r="E202" s="113">
        <v>3390848.08</v>
      </c>
      <c r="F202" s="113">
        <v>192774.71</v>
      </c>
      <c r="G202" s="113">
        <v>0</v>
      </c>
      <c r="H202" s="113">
        <v>0</v>
      </c>
      <c r="I202" s="113">
        <v>43609.85</v>
      </c>
      <c r="J202" s="113">
        <v>85187.9</v>
      </c>
      <c r="K202" s="113">
        <v>1524854.72</v>
      </c>
      <c r="L202" s="113">
        <v>1356523.96</v>
      </c>
      <c r="M202" s="113">
        <v>1804527.34</v>
      </c>
      <c r="N202" s="113">
        <v>1047024.89</v>
      </c>
      <c r="O202" s="113">
        <v>1199625.24</v>
      </c>
      <c r="P202" s="113">
        <v>1200703.56</v>
      </c>
      <c r="Q202" s="113">
        <v>1478803.02</v>
      </c>
      <c r="R202" s="113">
        <v>2285674.91</v>
      </c>
      <c r="S202" s="113">
        <v>961514.49</v>
      </c>
      <c r="T202" s="113">
        <v>1043895.44</v>
      </c>
      <c r="U202" s="113">
        <v>822629.23</v>
      </c>
      <c r="V202" s="113">
        <v>383527.11</v>
      </c>
      <c r="W202" s="113">
        <v>1182235.8700000001</v>
      </c>
      <c r="X202" s="113">
        <v>2961630.08</v>
      </c>
      <c r="Y202" s="113">
        <v>1123291.93</v>
      </c>
      <c r="Z202" s="113">
        <v>1106910.02</v>
      </c>
      <c r="AA202" s="113">
        <v>1451980.59</v>
      </c>
      <c r="AB202" s="113">
        <v>689477.79</v>
      </c>
      <c r="AC202" s="113">
        <v>1117758.01</v>
      </c>
      <c r="AD202" s="113">
        <v>1997053.96</v>
      </c>
      <c r="AE202" s="113">
        <v>1046252.52</v>
      </c>
      <c r="AF202" s="113">
        <v>1861290.52</v>
      </c>
      <c r="AG202" s="141">
        <f t="shared" si="46"/>
        <v>33359605.740000006</v>
      </c>
      <c r="AH202" s="142" t="s">
        <v>1818</v>
      </c>
      <c r="AI202" s="142"/>
      <c r="AJ202" s="142"/>
    </row>
    <row r="203" spans="1:36" s="126" customFormat="1" ht="42" x14ac:dyDescent="0.15">
      <c r="A203" s="116" t="s">
        <v>111</v>
      </c>
      <c r="B203" s="114" t="s">
        <v>63</v>
      </c>
      <c r="C203" s="117" t="s">
        <v>38</v>
      </c>
      <c r="D203" s="118" t="s">
        <v>183</v>
      </c>
      <c r="E203" s="113">
        <v>3350828</v>
      </c>
      <c r="F203" s="113">
        <v>122482.15</v>
      </c>
      <c r="G203" s="113">
        <v>0</v>
      </c>
      <c r="H203" s="113">
        <v>0</v>
      </c>
      <c r="I203" s="113">
        <v>1972.49</v>
      </c>
      <c r="J203" s="113">
        <v>3677.1</v>
      </c>
      <c r="K203" s="113">
        <v>1469473.18</v>
      </c>
      <c r="L203" s="113">
        <v>1356671.36</v>
      </c>
      <c r="M203" s="113">
        <v>1719941.04</v>
      </c>
      <c r="N203" s="113">
        <v>991543.92</v>
      </c>
      <c r="O203" s="113">
        <v>866459.82</v>
      </c>
      <c r="P203" s="113">
        <v>1183972.3400000001</v>
      </c>
      <c r="Q203" s="113">
        <v>1409441.7</v>
      </c>
      <c r="R203" s="113">
        <v>2166120.2999999998</v>
      </c>
      <c r="S203" s="113">
        <v>675014.52</v>
      </c>
      <c r="T203" s="113">
        <v>807597.74</v>
      </c>
      <c r="U203" s="113">
        <v>612031</v>
      </c>
      <c r="V203" s="113">
        <v>274925.09000000003</v>
      </c>
      <c r="W203" s="113">
        <v>910090.67</v>
      </c>
      <c r="X203" s="113">
        <v>2942587.45</v>
      </c>
      <c r="Y203" s="113">
        <v>1089834.9099999999</v>
      </c>
      <c r="Z203" s="113">
        <v>1051692.43</v>
      </c>
      <c r="AA203" s="113">
        <v>1419504.44</v>
      </c>
      <c r="AB203" s="113">
        <v>621005.43999999994</v>
      </c>
      <c r="AC203" s="113">
        <v>1025925.39</v>
      </c>
      <c r="AD203" s="113">
        <v>1973744.16</v>
      </c>
      <c r="AE203" s="113">
        <v>1018488.21</v>
      </c>
      <c r="AF203" s="113">
        <v>1846478.84</v>
      </c>
      <c r="AG203" s="141">
        <f t="shared" si="46"/>
        <v>30911503.690000005</v>
      </c>
      <c r="AH203" s="142" t="s">
        <v>1818</v>
      </c>
      <c r="AI203" s="142"/>
      <c r="AJ203" s="142"/>
    </row>
    <row r="204" spans="1:36" s="126" customFormat="1" ht="42" x14ac:dyDescent="0.15">
      <c r="A204" s="116" t="s">
        <v>112</v>
      </c>
      <c r="B204" s="114" t="s">
        <v>64</v>
      </c>
      <c r="C204" s="117" t="s">
        <v>38</v>
      </c>
      <c r="D204" s="118" t="s">
        <v>184</v>
      </c>
      <c r="E204" s="113">
        <v>432177.52</v>
      </c>
      <c r="F204" s="113">
        <v>70292.56</v>
      </c>
      <c r="G204" s="113">
        <v>0</v>
      </c>
      <c r="H204" s="113">
        <v>0</v>
      </c>
      <c r="I204" s="113">
        <v>41637.360000000001</v>
      </c>
      <c r="J204" s="113">
        <v>81510.8</v>
      </c>
      <c r="K204" s="113">
        <v>256930.1</v>
      </c>
      <c r="L204" s="113">
        <v>187649.61</v>
      </c>
      <c r="M204" s="113">
        <v>309118.68</v>
      </c>
      <c r="N204" s="113">
        <v>139038.26999999999</v>
      </c>
      <c r="O204" s="113">
        <v>333176.23</v>
      </c>
      <c r="P204" s="113">
        <v>171437.4</v>
      </c>
      <c r="Q204" s="113">
        <v>212952.78</v>
      </c>
      <c r="R204" s="113">
        <v>333707.44</v>
      </c>
      <c r="S204" s="113">
        <v>286499.96999999997</v>
      </c>
      <c r="T204" s="113">
        <v>236297.7</v>
      </c>
      <c r="U204" s="113">
        <v>210598.23</v>
      </c>
      <c r="V204" s="113">
        <v>108602.02</v>
      </c>
      <c r="W204" s="113">
        <v>272145.2</v>
      </c>
      <c r="X204" s="113">
        <v>348671.45</v>
      </c>
      <c r="Y204" s="113">
        <v>146688.45000000001</v>
      </c>
      <c r="Z204" s="113">
        <v>162856.6</v>
      </c>
      <c r="AA204" s="113">
        <v>181093.91</v>
      </c>
      <c r="AB204" s="113">
        <v>159040.19</v>
      </c>
      <c r="AC204" s="113">
        <v>244897.12</v>
      </c>
      <c r="AD204" s="113">
        <v>234367.41</v>
      </c>
      <c r="AE204" s="113">
        <v>128042.03</v>
      </c>
      <c r="AF204" s="113">
        <v>218865.76</v>
      </c>
      <c r="AG204" s="141">
        <f t="shared" si="46"/>
        <v>5508294.790000001</v>
      </c>
      <c r="AH204" s="142" t="s">
        <v>1818</v>
      </c>
      <c r="AI204" s="142"/>
      <c r="AJ204" s="142"/>
    </row>
    <row r="205" spans="1:36" s="126" customFormat="1" ht="56" x14ac:dyDescent="0.15">
      <c r="A205" s="116" t="s">
        <v>113</v>
      </c>
      <c r="B205" s="114" t="s">
        <v>65</v>
      </c>
      <c r="C205" s="117" t="s">
        <v>38</v>
      </c>
      <c r="D205" s="118" t="s">
        <v>185</v>
      </c>
      <c r="E205" s="113">
        <v>0</v>
      </c>
      <c r="F205" s="113">
        <v>0</v>
      </c>
      <c r="G205" s="113">
        <v>0</v>
      </c>
      <c r="H205" s="113">
        <v>0</v>
      </c>
      <c r="I205" s="113">
        <v>0</v>
      </c>
      <c r="J205" s="113">
        <v>0</v>
      </c>
      <c r="K205" s="113">
        <v>0</v>
      </c>
      <c r="L205" s="113">
        <v>0</v>
      </c>
      <c r="M205" s="113">
        <v>0</v>
      </c>
      <c r="N205" s="113">
        <v>0</v>
      </c>
      <c r="O205" s="113">
        <v>0</v>
      </c>
      <c r="P205" s="113">
        <v>0</v>
      </c>
      <c r="Q205" s="113">
        <v>0</v>
      </c>
      <c r="R205" s="113">
        <v>0</v>
      </c>
      <c r="S205" s="113">
        <v>0</v>
      </c>
      <c r="T205" s="113">
        <v>0</v>
      </c>
      <c r="U205" s="113">
        <v>0</v>
      </c>
      <c r="V205" s="113">
        <v>0</v>
      </c>
      <c r="W205" s="113">
        <v>0</v>
      </c>
      <c r="X205" s="113">
        <v>0</v>
      </c>
      <c r="Y205" s="113">
        <v>0</v>
      </c>
      <c r="Z205" s="113">
        <v>0</v>
      </c>
      <c r="AA205" s="113">
        <v>0</v>
      </c>
      <c r="AB205" s="113">
        <v>0</v>
      </c>
      <c r="AC205" s="113">
        <v>0</v>
      </c>
      <c r="AD205" s="113">
        <v>0</v>
      </c>
      <c r="AE205" s="113">
        <v>0</v>
      </c>
      <c r="AF205" s="113">
        <v>0</v>
      </c>
      <c r="AG205" s="141">
        <f t="shared" si="46"/>
        <v>0</v>
      </c>
      <c r="AH205" s="142"/>
      <c r="AI205" s="142"/>
      <c r="AJ205" s="142"/>
    </row>
    <row r="206" spans="1:36" s="126" customFormat="1" ht="56" x14ac:dyDescent="0.15">
      <c r="A206" s="116" t="s">
        <v>114</v>
      </c>
      <c r="B206" s="114" t="s">
        <v>66</v>
      </c>
      <c r="C206" s="117" t="s">
        <v>38</v>
      </c>
      <c r="D206" s="118" t="s">
        <v>186</v>
      </c>
      <c r="E206" s="113">
        <v>0</v>
      </c>
      <c r="F206" s="113">
        <v>0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0</v>
      </c>
      <c r="M206" s="113">
        <v>0</v>
      </c>
      <c r="N206" s="113">
        <v>0</v>
      </c>
      <c r="O206" s="113">
        <v>0</v>
      </c>
      <c r="P206" s="113">
        <v>0</v>
      </c>
      <c r="Q206" s="113">
        <v>0</v>
      </c>
      <c r="R206" s="113">
        <v>0</v>
      </c>
      <c r="S206" s="113">
        <v>0</v>
      </c>
      <c r="T206" s="113">
        <v>0</v>
      </c>
      <c r="U206" s="113">
        <v>0</v>
      </c>
      <c r="V206" s="113">
        <v>0</v>
      </c>
      <c r="W206" s="113">
        <v>0</v>
      </c>
      <c r="X206" s="113">
        <v>0</v>
      </c>
      <c r="Y206" s="113">
        <v>0</v>
      </c>
      <c r="Z206" s="113">
        <v>0</v>
      </c>
      <c r="AA206" s="113">
        <v>0</v>
      </c>
      <c r="AB206" s="113">
        <v>0</v>
      </c>
      <c r="AC206" s="113">
        <v>0</v>
      </c>
      <c r="AD206" s="113">
        <v>0</v>
      </c>
      <c r="AE206" s="113">
        <v>0</v>
      </c>
      <c r="AF206" s="113">
        <v>0</v>
      </c>
      <c r="AG206" s="141">
        <f t="shared" si="46"/>
        <v>0</v>
      </c>
      <c r="AH206" s="142"/>
      <c r="AI206" s="142"/>
      <c r="AJ206" s="142"/>
    </row>
    <row r="207" spans="1:36" s="126" customFormat="1" ht="70" x14ac:dyDescent="0.15">
      <c r="A207" s="116" t="s">
        <v>115</v>
      </c>
      <c r="B207" s="114" t="s">
        <v>67</v>
      </c>
      <c r="C207" s="117" t="s">
        <v>38</v>
      </c>
      <c r="D207" s="118" t="s">
        <v>187</v>
      </c>
      <c r="E207" s="113">
        <v>0</v>
      </c>
      <c r="F207" s="113">
        <v>0</v>
      </c>
      <c r="G207" s="113">
        <v>0</v>
      </c>
      <c r="H207" s="113">
        <v>0</v>
      </c>
      <c r="I207" s="113">
        <v>0</v>
      </c>
      <c r="J207" s="113">
        <v>0</v>
      </c>
      <c r="K207" s="113">
        <v>0</v>
      </c>
      <c r="L207" s="113">
        <v>0</v>
      </c>
      <c r="M207" s="113">
        <v>0</v>
      </c>
      <c r="N207" s="113">
        <v>0</v>
      </c>
      <c r="O207" s="113">
        <v>0</v>
      </c>
      <c r="P207" s="113">
        <v>0</v>
      </c>
      <c r="Q207" s="113">
        <v>0</v>
      </c>
      <c r="R207" s="113">
        <v>0</v>
      </c>
      <c r="S207" s="113">
        <v>0</v>
      </c>
      <c r="T207" s="113">
        <v>0</v>
      </c>
      <c r="U207" s="113">
        <v>0</v>
      </c>
      <c r="V207" s="113">
        <v>0</v>
      </c>
      <c r="W207" s="113">
        <v>0</v>
      </c>
      <c r="X207" s="113">
        <v>0</v>
      </c>
      <c r="Y207" s="113">
        <v>0</v>
      </c>
      <c r="Z207" s="113">
        <v>0</v>
      </c>
      <c r="AA207" s="113">
        <v>0</v>
      </c>
      <c r="AB207" s="113">
        <v>0</v>
      </c>
      <c r="AC207" s="113">
        <v>0</v>
      </c>
      <c r="AD207" s="113">
        <v>0</v>
      </c>
      <c r="AE207" s="113">
        <v>0</v>
      </c>
      <c r="AF207" s="113">
        <v>0</v>
      </c>
      <c r="AG207" s="141">
        <f t="shared" si="46"/>
        <v>0</v>
      </c>
      <c r="AH207" s="142"/>
      <c r="AI207" s="142"/>
      <c r="AJ207" s="142"/>
    </row>
    <row r="208" spans="1:36" s="126" customFormat="1" ht="56" x14ac:dyDescent="0.15">
      <c r="A208" s="116" t="s">
        <v>116</v>
      </c>
      <c r="B208" s="114" t="s">
        <v>68</v>
      </c>
      <c r="C208" s="117" t="s">
        <v>38</v>
      </c>
      <c r="D208" s="118" t="s">
        <v>188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113">
        <v>0</v>
      </c>
      <c r="K208" s="113">
        <v>0</v>
      </c>
      <c r="L208" s="113">
        <v>0</v>
      </c>
      <c r="M208" s="113">
        <v>0</v>
      </c>
      <c r="N208" s="113">
        <v>0</v>
      </c>
      <c r="O208" s="113">
        <v>0</v>
      </c>
      <c r="P208" s="113">
        <v>0</v>
      </c>
      <c r="Q208" s="113">
        <v>0</v>
      </c>
      <c r="R208" s="113">
        <v>0</v>
      </c>
      <c r="S208" s="113">
        <v>0</v>
      </c>
      <c r="T208" s="113">
        <v>0</v>
      </c>
      <c r="U208" s="113">
        <v>0</v>
      </c>
      <c r="V208" s="113">
        <v>0</v>
      </c>
      <c r="W208" s="113">
        <v>0</v>
      </c>
      <c r="X208" s="113">
        <v>0</v>
      </c>
      <c r="Y208" s="113">
        <v>0</v>
      </c>
      <c r="Z208" s="113">
        <v>0</v>
      </c>
      <c r="AA208" s="113">
        <v>0</v>
      </c>
      <c r="AB208" s="113">
        <v>0</v>
      </c>
      <c r="AC208" s="113">
        <v>0</v>
      </c>
      <c r="AD208" s="113">
        <v>0</v>
      </c>
      <c r="AE208" s="113">
        <v>0</v>
      </c>
      <c r="AF208" s="113">
        <v>0</v>
      </c>
      <c r="AG208" s="141"/>
      <c r="AH208" s="142"/>
      <c r="AI208" s="142"/>
      <c r="AJ208" s="142"/>
    </row>
    <row r="209" spans="1:36" s="1" customFormat="1" ht="14" x14ac:dyDescent="0.15">
      <c r="A209" s="13" t="s">
        <v>117</v>
      </c>
      <c r="B209" s="11" t="s">
        <v>40</v>
      </c>
      <c r="C209" s="15" t="s">
        <v>4</v>
      </c>
      <c r="D209" s="33" t="s">
        <v>179</v>
      </c>
      <c r="E209" s="13" t="s">
        <v>118</v>
      </c>
      <c r="F209" s="13" t="s">
        <v>118</v>
      </c>
      <c r="G209" s="13" t="s">
        <v>118</v>
      </c>
      <c r="H209" s="13" t="s">
        <v>118</v>
      </c>
      <c r="I209" s="13" t="s">
        <v>118</v>
      </c>
      <c r="J209" s="13" t="s">
        <v>118</v>
      </c>
      <c r="K209" s="13" t="s">
        <v>118</v>
      </c>
      <c r="L209" s="13" t="s">
        <v>118</v>
      </c>
      <c r="M209" s="13" t="s">
        <v>118</v>
      </c>
      <c r="N209" s="13" t="s">
        <v>118</v>
      </c>
      <c r="O209" s="13" t="s">
        <v>118</v>
      </c>
      <c r="P209" s="13" t="s">
        <v>118</v>
      </c>
      <c r="Q209" s="13" t="s">
        <v>118</v>
      </c>
      <c r="R209" s="13" t="s">
        <v>118</v>
      </c>
      <c r="S209" s="13" t="s">
        <v>118</v>
      </c>
      <c r="T209" s="13" t="s">
        <v>118</v>
      </c>
      <c r="U209" s="13" t="s">
        <v>118</v>
      </c>
      <c r="V209" s="13" t="s">
        <v>118</v>
      </c>
      <c r="W209" s="13" t="s">
        <v>118</v>
      </c>
      <c r="X209" s="13" t="s">
        <v>118</v>
      </c>
      <c r="Y209" s="13" t="s">
        <v>118</v>
      </c>
      <c r="Z209" s="13" t="s">
        <v>118</v>
      </c>
      <c r="AA209" s="13" t="s">
        <v>118</v>
      </c>
      <c r="AB209" s="13" t="s">
        <v>118</v>
      </c>
      <c r="AC209" s="13" t="s">
        <v>118</v>
      </c>
      <c r="AD209" s="13" t="s">
        <v>118</v>
      </c>
      <c r="AE209" s="13" t="s">
        <v>118</v>
      </c>
      <c r="AF209" s="13" t="s">
        <v>118</v>
      </c>
      <c r="AG209" s="145"/>
      <c r="AH209" s="146"/>
      <c r="AI209" s="146"/>
      <c r="AJ209" s="146"/>
    </row>
    <row r="210" spans="1:36" s="1" customFormat="1" ht="28" x14ac:dyDescent="0.15">
      <c r="A210" s="9" t="s">
        <v>119</v>
      </c>
      <c r="B210" s="10" t="s">
        <v>2</v>
      </c>
      <c r="C210" s="15" t="s">
        <v>4</v>
      </c>
      <c r="D210" s="33" t="s">
        <v>180</v>
      </c>
      <c r="E210" s="9" t="s">
        <v>98</v>
      </c>
      <c r="F210" s="9" t="s">
        <v>98</v>
      </c>
      <c r="G210" s="9" t="s">
        <v>98</v>
      </c>
      <c r="H210" s="9" t="s">
        <v>98</v>
      </c>
      <c r="I210" s="9" t="s">
        <v>98</v>
      </c>
      <c r="J210" s="9" t="s">
        <v>98</v>
      </c>
      <c r="K210" s="9" t="s">
        <v>98</v>
      </c>
      <c r="L210" s="9" t="s">
        <v>98</v>
      </c>
      <c r="M210" s="9" t="s">
        <v>98</v>
      </c>
      <c r="N210" s="9" t="s">
        <v>98</v>
      </c>
      <c r="O210" s="9" t="s">
        <v>98</v>
      </c>
      <c r="P210" s="9" t="s">
        <v>98</v>
      </c>
      <c r="Q210" s="9" t="s">
        <v>98</v>
      </c>
      <c r="R210" s="9" t="s">
        <v>98</v>
      </c>
      <c r="S210" s="9" t="s">
        <v>98</v>
      </c>
      <c r="T210" s="9" t="s">
        <v>98</v>
      </c>
      <c r="U210" s="9" t="s">
        <v>98</v>
      </c>
      <c r="V210" s="9" t="s">
        <v>98</v>
      </c>
      <c r="W210" s="9" t="s">
        <v>98</v>
      </c>
      <c r="X210" s="9" t="s">
        <v>98</v>
      </c>
      <c r="Y210" s="9" t="s">
        <v>98</v>
      </c>
      <c r="Z210" s="9" t="s">
        <v>98</v>
      </c>
      <c r="AA210" s="9" t="s">
        <v>98</v>
      </c>
      <c r="AB210" s="9" t="s">
        <v>98</v>
      </c>
      <c r="AC210" s="9" t="s">
        <v>98</v>
      </c>
      <c r="AD210" s="9" t="s">
        <v>98</v>
      </c>
      <c r="AE210" s="9" t="s">
        <v>98</v>
      </c>
      <c r="AF210" s="9" t="s">
        <v>98</v>
      </c>
      <c r="AG210" s="145"/>
      <c r="AH210" s="146"/>
      <c r="AI210" s="146"/>
      <c r="AJ210" s="146"/>
    </row>
    <row r="211" spans="1:36" s="126" customFormat="1" ht="42" x14ac:dyDescent="0.15">
      <c r="A211" s="116" t="s">
        <v>120</v>
      </c>
      <c r="B211" s="114" t="s">
        <v>61</v>
      </c>
      <c r="C211" s="117" t="s">
        <v>224</v>
      </c>
      <c r="D211" s="118" t="s">
        <v>181</v>
      </c>
      <c r="E211" s="113">
        <v>53299.41</v>
      </c>
      <c r="F211" s="113">
        <v>3045</v>
      </c>
      <c r="G211" s="113">
        <v>0</v>
      </c>
      <c r="H211" s="113">
        <v>0</v>
      </c>
      <c r="I211" s="113">
        <v>179</v>
      </c>
      <c r="J211" s="113">
        <v>396</v>
      </c>
      <c r="K211" s="113">
        <v>24987.77</v>
      </c>
      <c r="L211" s="113">
        <v>19316.98</v>
      </c>
      <c r="M211" s="113">
        <v>26782.18</v>
      </c>
      <c r="N211" s="113">
        <v>17112.66</v>
      </c>
      <c r="O211" s="113">
        <v>18850</v>
      </c>
      <c r="P211" s="113">
        <v>18281.150000000001</v>
      </c>
      <c r="Q211" s="113">
        <v>22687.96</v>
      </c>
      <c r="R211" s="113">
        <v>36293.24</v>
      </c>
      <c r="S211" s="113">
        <v>13564.52</v>
      </c>
      <c r="T211" s="113">
        <v>16977</v>
      </c>
      <c r="U211" s="113">
        <v>18600.14</v>
      </c>
      <c r="V211" s="113">
        <v>0</v>
      </c>
      <c r="W211" s="113">
        <v>19025</v>
      </c>
      <c r="X211" s="113">
        <v>42756.68</v>
      </c>
      <c r="Y211" s="113">
        <v>18252.45</v>
      </c>
      <c r="Z211" s="113">
        <v>16742.560000000001</v>
      </c>
      <c r="AA211" s="113">
        <v>23283.61</v>
      </c>
      <c r="AB211" s="113">
        <v>10695.89</v>
      </c>
      <c r="AC211" s="113">
        <v>16346.31</v>
      </c>
      <c r="AD211" s="113">
        <v>30514.99</v>
      </c>
      <c r="AE211" s="113">
        <v>17690.849999999999</v>
      </c>
      <c r="AF211" s="113">
        <v>29075.9</v>
      </c>
      <c r="AG211" s="141">
        <f t="shared" ref="AG211:AG218" si="47">SUM(E211:AF211)</f>
        <v>514757.25</v>
      </c>
      <c r="AH211" s="142" t="s">
        <v>1818</v>
      </c>
      <c r="AI211" s="142"/>
      <c r="AJ211" s="142"/>
    </row>
    <row r="212" spans="1:36" s="126" customFormat="1" ht="32.25" hidden="1" customHeight="1" x14ac:dyDescent="0.15">
      <c r="A212" s="116"/>
      <c r="B212" s="114" t="s">
        <v>44</v>
      </c>
      <c r="C212" s="117"/>
      <c r="D212" s="118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41">
        <f t="shared" si="47"/>
        <v>0</v>
      </c>
      <c r="AH212" s="142"/>
      <c r="AI212" s="142"/>
      <c r="AJ212" s="142"/>
    </row>
    <row r="213" spans="1:36" s="126" customFormat="1" ht="42" x14ac:dyDescent="0.15">
      <c r="A213" s="116" t="s">
        <v>121</v>
      </c>
      <c r="B213" s="114" t="s">
        <v>62</v>
      </c>
      <c r="C213" s="117" t="s">
        <v>38</v>
      </c>
      <c r="D213" s="118" t="s">
        <v>182</v>
      </c>
      <c r="E213" s="113">
        <v>1281861.78</v>
      </c>
      <c r="F213" s="113">
        <v>76596.42</v>
      </c>
      <c r="G213" s="113">
        <v>38.07</v>
      </c>
      <c r="H213" s="113">
        <v>0</v>
      </c>
      <c r="I213" s="113">
        <v>13345.74</v>
      </c>
      <c r="J213" s="113">
        <v>27238.17</v>
      </c>
      <c r="K213" s="113">
        <v>515734.85</v>
      </c>
      <c r="L213" s="113">
        <v>516134.13</v>
      </c>
      <c r="M213" s="113">
        <v>656244.31000000006</v>
      </c>
      <c r="N213" s="113">
        <v>402128.59</v>
      </c>
      <c r="O213" s="113">
        <v>475842.81</v>
      </c>
      <c r="P213" s="113">
        <v>384779.23</v>
      </c>
      <c r="Q213" s="113">
        <v>525658.1</v>
      </c>
      <c r="R213" s="113">
        <v>763182.12</v>
      </c>
      <c r="S213" s="113">
        <v>357197.09</v>
      </c>
      <c r="T213" s="113">
        <v>443169.47</v>
      </c>
      <c r="U213" s="113">
        <v>299446.86</v>
      </c>
      <c r="V213" s="113">
        <v>156149.72</v>
      </c>
      <c r="W213" s="113">
        <v>479000.44</v>
      </c>
      <c r="X213" s="113">
        <v>1121271.75</v>
      </c>
      <c r="Y213" s="113">
        <v>433140.31</v>
      </c>
      <c r="Z213" s="113">
        <v>383560.97</v>
      </c>
      <c r="AA213" s="113">
        <v>522452.9</v>
      </c>
      <c r="AB213" s="113">
        <v>233324.68</v>
      </c>
      <c r="AC213" s="113">
        <v>384370.83</v>
      </c>
      <c r="AD213" s="113">
        <v>667712.36</v>
      </c>
      <c r="AE213" s="113">
        <v>365292</v>
      </c>
      <c r="AF213" s="113">
        <v>709978.67</v>
      </c>
      <c r="AG213" s="141">
        <f t="shared" si="47"/>
        <v>12194852.369999999</v>
      </c>
      <c r="AH213" s="142" t="s">
        <v>1818</v>
      </c>
      <c r="AI213" s="142"/>
      <c r="AJ213" s="142"/>
    </row>
    <row r="214" spans="1:36" s="126" customFormat="1" ht="42" x14ac:dyDescent="0.15">
      <c r="A214" s="116" t="s">
        <v>122</v>
      </c>
      <c r="B214" s="114" t="s">
        <v>63</v>
      </c>
      <c r="C214" s="117" t="s">
        <v>38</v>
      </c>
      <c r="D214" s="128" t="s">
        <v>183</v>
      </c>
      <c r="E214" s="113">
        <v>1251577.8999999999</v>
      </c>
      <c r="F214" s="113">
        <v>53200.51</v>
      </c>
      <c r="G214" s="113">
        <v>0</v>
      </c>
      <c r="H214" s="113">
        <v>0</v>
      </c>
      <c r="I214" s="113">
        <v>608.58000000000004</v>
      </c>
      <c r="J214" s="113">
        <v>1320.23</v>
      </c>
      <c r="K214" s="113">
        <v>488874.1</v>
      </c>
      <c r="L214" s="113">
        <v>509024.42</v>
      </c>
      <c r="M214" s="113">
        <v>617676.85</v>
      </c>
      <c r="N214" s="113">
        <v>377199.29</v>
      </c>
      <c r="O214" s="113">
        <v>356321.02</v>
      </c>
      <c r="P214" s="113">
        <v>378814</v>
      </c>
      <c r="Q214" s="113">
        <v>497529.48</v>
      </c>
      <c r="R214" s="113">
        <v>730449.31</v>
      </c>
      <c r="S214" s="113">
        <v>259442.15</v>
      </c>
      <c r="T214" s="113">
        <v>354652.33</v>
      </c>
      <c r="U214" s="113">
        <v>230234.42</v>
      </c>
      <c r="V214" s="113">
        <v>114712.73</v>
      </c>
      <c r="W214" s="113">
        <v>380982.57</v>
      </c>
      <c r="X214" s="113">
        <v>1109834.76</v>
      </c>
      <c r="Y214" s="113">
        <v>419985.72</v>
      </c>
      <c r="Z214" s="113">
        <v>363845.62</v>
      </c>
      <c r="AA214" s="113">
        <v>509299.09</v>
      </c>
      <c r="AB214" s="113">
        <v>210924.52</v>
      </c>
      <c r="AC214" s="113">
        <v>352477.81</v>
      </c>
      <c r="AD214" s="113">
        <v>658684.41</v>
      </c>
      <c r="AE214" s="113">
        <v>356367.89</v>
      </c>
      <c r="AF214" s="113">
        <v>691799.68</v>
      </c>
      <c r="AG214" s="141">
        <f t="shared" si="47"/>
        <v>11275839.390000001</v>
      </c>
      <c r="AH214" s="141" t="s">
        <v>1818</v>
      </c>
      <c r="AI214" s="142"/>
      <c r="AJ214" s="142"/>
    </row>
    <row r="215" spans="1:36" s="126" customFormat="1" ht="42" x14ac:dyDescent="0.15">
      <c r="A215" s="116" t="s">
        <v>123</v>
      </c>
      <c r="B215" s="114" t="s">
        <v>64</v>
      </c>
      <c r="C215" s="117" t="s">
        <v>38</v>
      </c>
      <c r="D215" s="118" t="s">
        <v>184</v>
      </c>
      <c r="E215" s="113">
        <v>164679.35999999999</v>
      </c>
      <c r="F215" s="113">
        <v>23395.91</v>
      </c>
      <c r="G215" s="113">
        <v>38.07</v>
      </c>
      <c r="H215" s="113">
        <v>0</v>
      </c>
      <c r="I215" s="113">
        <v>12737.16</v>
      </c>
      <c r="J215" s="113">
        <v>25917.94</v>
      </c>
      <c r="K215" s="113">
        <v>84755.7</v>
      </c>
      <c r="L215" s="113">
        <v>64510.8</v>
      </c>
      <c r="M215" s="113">
        <v>106829.62</v>
      </c>
      <c r="N215" s="113">
        <v>52850.96</v>
      </c>
      <c r="O215" s="113">
        <v>119524</v>
      </c>
      <c r="P215" s="113">
        <v>51199.83</v>
      </c>
      <c r="Q215" s="113">
        <v>78851</v>
      </c>
      <c r="R215" s="113">
        <v>103015.52</v>
      </c>
      <c r="S215" s="113">
        <v>97754.94</v>
      </c>
      <c r="T215" s="113">
        <v>88517.14</v>
      </c>
      <c r="U215" s="113">
        <v>69212.44</v>
      </c>
      <c r="V215" s="113">
        <v>41436.99</v>
      </c>
      <c r="W215" s="113">
        <v>98049.78</v>
      </c>
      <c r="X215" s="113">
        <v>126227.74</v>
      </c>
      <c r="Y215" s="113">
        <v>51187.34</v>
      </c>
      <c r="Z215" s="113">
        <v>57601.64</v>
      </c>
      <c r="AA215" s="113">
        <v>63104.69</v>
      </c>
      <c r="AB215" s="113">
        <v>49216.58</v>
      </c>
      <c r="AC215" s="113">
        <v>80188.52</v>
      </c>
      <c r="AD215" s="113">
        <v>79692.12</v>
      </c>
      <c r="AE215" s="113">
        <v>42633.31</v>
      </c>
      <c r="AF215" s="113">
        <v>86768.59</v>
      </c>
      <c r="AG215" s="141">
        <f t="shared" si="47"/>
        <v>1919897.6900000002</v>
      </c>
      <c r="AH215" s="142" t="s">
        <v>1818</v>
      </c>
      <c r="AI215" s="142"/>
      <c r="AJ215" s="142"/>
    </row>
    <row r="216" spans="1:36" s="126" customFormat="1" ht="56" x14ac:dyDescent="0.15">
      <c r="A216" s="116" t="s">
        <v>124</v>
      </c>
      <c r="B216" s="114" t="s">
        <v>65</v>
      </c>
      <c r="C216" s="117" t="s">
        <v>38</v>
      </c>
      <c r="D216" s="118" t="s">
        <v>185</v>
      </c>
      <c r="E216" s="113">
        <v>2205341.8199999998</v>
      </c>
      <c r="F216" s="113">
        <v>128088.28</v>
      </c>
      <c r="G216" s="113">
        <v>0</v>
      </c>
      <c r="H216" s="113">
        <v>0</v>
      </c>
      <c r="I216" s="113">
        <v>7571.71</v>
      </c>
      <c r="J216" s="113">
        <v>16750.810000000001</v>
      </c>
      <c r="K216" s="113">
        <v>1036310.1</v>
      </c>
      <c r="L216" s="113">
        <v>800163.27</v>
      </c>
      <c r="M216" s="113">
        <v>1108813.0900000001</v>
      </c>
      <c r="N216" s="113">
        <v>709795.99</v>
      </c>
      <c r="O216" s="113">
        <v>785204.59</v>
      </c>
      <c r="P216" s="113">
        <v>757065.21</v>
      </c>
      <c r="Q216" s="113">
        <v>938735.19</v>
      </c>
      <c r="R216" s="113">
        <v>1502084.53</v>
      </c>
      <c r="S216" s="113">
        <v>565962.4</v>
      </c>
      <c r="T216" s="113">
        <v>708004.21</v>
      </c>
      <c r="U216" s="113">
        <v>782296.81</v>
      </c>
      <c r="V216" s="113">
        <v>0</v>
      </c>
      <c r="W216" s="113">
        <v>792126.67</v>
      </c>
      <c r="X216" s="113">
        <v>1774003.55</v>
      </c>
      <c r="Y216" s="113">
        <v>756176.29</v>
      </c>
      <c r="Z216" s="113">
        <v>693490.79</v>
      </c>
      <c r="AA216" s="113">
        <v>965186.9</v>
      </c>
      <c r="AB216" s="113">
        <v>443394.45</v>
      </c>
      <c r="AC216" s="113">
        <v>676551.57</v>
      </c>
      <c r="AD216" s="113">
        <v>1263789.55</v>
      </c>
      <c r="AE216" s="113">
        <v>732831.21</v>
      </c>
      <c r="AF216" s="113">
        <v>1204255.73</v>
      </c>
      <c r="AG216" s="141">
        <f t="shared" si="47"/>
        <v>21353994.719999999</v>
      </c>
      <c r="AH216" s="142" t="s">
        <v>1818</v>
      </c>
      <c r="AI216" s="142"/>
      <c r="AJ216" s="142"/>
    </row>
    <row r="217" spans="1:36" s="126" customFormat="1" ht="56" x14ac:dyDescent="0.15">
      <c r="A217" s="116" t="s">
        <v>125</v>
      </c>
      <c r="B217" s="114" t="s">
        <v>66</v>
      </c>
      <c r="C217" s="117" t="s">
        <v>38</v>
      </c>
      <c r="D217" s="118" t="s">
        <v>186</v>
      </c>
      <c r="E217" s="113">
        <f>34955272.82*0.58/$AG$216*E216</f>
        <v>2093810.9742158863</v>
      </c>
      <c r="F217" s="113">
        <f t="shared" ref="F217:AF217" si="48">34955272.82*0.58/$AG$216*F216</f>
        <v>121610.46596052726</v>
      </c>
      <c r="G217" s="113">
        <f t="shared" si="48"/>
        <v>0</v>
      </c>
      <c r="H217" s="113">
        <f t="shared" si="48"/>
        <v>0</v>
      </c>
      <c r="I217" s="113">
        <f t="shared" si="48"/>
        <v>7188.7855877054781</v>
      </c>
      <c r="J217" s="113">
        <f t="shared" si="48"/>
        <v>15903.670572485318</v>
      </c>
      <c r="K217" s="113">
        <f t="shared" si="48"/>
        <v>983900.74517825199</v>
      </c>
      <c r="L217" s="113">
        <f t="shared" si="48"/>
        <v>759696.57886888005</v>
      </c>
      <c r="M217" s="113">
        <f t="shared" si="48"/>
        <v>1052737.0383772196</v>
      </c>
      <c r="N217" s="113">
        <f t="shared" si="48"/>
        <v>673899.44716888806</v>
      </c>
      <c r="O217" s="113">
        <f t="shared" si="48"/>
        <v>745494.40482958127</v>
      </c>
      <c r="P217" s="113">
        <f t="shared" si="48"/>
        <v>718778.11889272323</v>
      </c>
      <c r="Q217" s="113">
        <f t="shared" si="48"/>
        <v>891260.49525720917</v>
      </c>
      <c r="R217" s="113">
        <f t="shared" si="48"/>
        <v>1426119.5450934276</v>
      </c>
      <c r="S217" s="113">
        <f t="shared" si="48"/>
        <v>537339.95944155322</v>
      </c>
      <c r="T217" s="113">
        <f t="shared" si="48"/>
        <v>672198.28293513658</v>
      </c>
      <c r="U217" s="113">
        <f t="shared" si="48"/>
        <v>742733.68011135806</v>
      </c>
      <c r="V217" s="113">
        <f t="shared" si="48"/>
        <v>0</v>
      </c>
      <c r="W217" s="113">
        <f t="shared" si="48"/>
        <v>752066.41418294329</v>
      </c>
      <c r="X217" s="113">
        <f t="shared" si="48"/>
        <v>1684286.7929144611</v>
      </c>
      <c r="Y217" s="113">
        <f t="shared" si="48"/>
        <v>717934.15428174066</v>
      </c>
      <c r="Z217" s="113">
        <f t="shared" si="48"/>
        <v>658418.85074289516</v>
      </c>
      <c r="AA217" s="113">
        <f t="shared" si="48"/>
        <v>916374.46180085198</v>
      </c>
      <c r="AB217" s="113">
        <f t="shared" si="48"/>
        <v>420970.64359683578</v>
      </c>
      <c r="AC217" s="113">
        <f t="shared" si="48"/>
        <v>642336.29863736383</v>
      </c>
      <c r="AD217" s="113">
        <f t="shared" si="48"/>
        <v>1199875.8672654913</v>
      </c>
      <c r="AE217" s="113">
        <f t="shared" si="48"/>
        <v>695769.7060068025</v>
      </c>
      <c r="AF217" s="113">
        <f t="shared" si="48"/>
        <v>1143352.8536797815</v>
      </c>
      <c r="AG217" s="141">
        <f t="shared" si="47"/>
        <v>20274058.235600002</v>
      </c>
      <c r="AH217" s="142"/>
      <c r="AI217" s="142"/>
      <c r="AJ217" s="142"/>
    </row>
    <row r="218" spans="1:36" s="126" customFormat="1" ht="70" x14ac:dyDescent="0.15">
      <c r="A218" s="116" t="s">
        <v>126</v>
      </c>
      <c r="B218" s="114" t="s">
        <v>67</v>
      </c>
      <c r="C218" s="117" t="s">
        <v>38</v>
      </c>
      <c r="D218" s="118" t="s">
        <v>187</v>
      </c>
      <c r="E218" s="113">
        <f>4119037.21*0.58/$AG$216*E216</f>
        <v>246729.16609499333</v>
      </c>
      <c r="F218" s="113">
        <f t="shared" ref="F218:AF218" si="49">4119037.21*0.58/$AG$216*F216</f>
        <v>14330.256754003791</v>
      </c>
      <c r="G218" s="113">
        <f t="shared" si="49"/>
        <v>0</v>
      </c>
      <c r="H218" s="113">
        <f t="shared" si="49"/>
        <v>0</v>
      </c>
      <c r="I218" s="113">
        <f t="shared" si="49"/>
        <v>847.10754463139051</v>
      </c>
      <c r="J218" s="113">
        <f t="shared" si="49"/>
        <v>1874.0466195465679</v>
      </c>
      <c r="K218" s="113">
        <f t="shared" si="49"/>
        <v>115940.27033361165</v>
      </c>
      <c r="L218" s="113">
        <f t="shared" si="49"/>
        <v>89520.642358717436</v>
      </c>
      <c r="M218" s="113">
        <f t="shared" si="49"/>
        <v>124051.75767759794</v>
      </c>
      <c r="N218" s="113">
        <f t="shared" si="49"/>
        <v>79410.534513089777</v>
      </c>
      <c r="O218" s="113">
        <f t="shared" si="49"/>
        <v>87847.095605642273</v>
      </c>
      <c r="P218" s="113">
        <f t="shared" si="49"/>
        <v>84698.918892687114</v>
      </c>
      <c r="Q218" s="113">
        <f t="shared" si="49"/>
        <v>105023.78747468957</v>
      </c>
      <c r="R218" s="113">
        <f t="shared" si="49"/>
        <v>168050.16806469031</v>
      </c>
      <c r="S218" s="113">
        <f t="shared" si="49"/>
        <v>63318.724438427897</v>
      </c>
      <c r="T218" s="113">
        <f t="shared" si="49"/>
        <v>79210.073803907886</v>
      </c>
      <c r="U218" s="113">
        <f t="shared" si="49"/>
        <v>87521.779081881032</v>
      </c>
      <c r="V218" s="113">
        <f t="shared" si="49"/>
        <v>0</v>
      </c>
      <c r="W218" s="113">
        <f t="shared" si="49"/>
        <v>88621.523864588016</v>
      </c>
      <c r="X218" s="113">
        <f t="shared" si="49"/>
        <v>198471.91604114135</v>
      </c>
      <c r="Y218" s="113">
        <f t="shared" si="49"/>
        <v>84599.468327547453</v>
      </c>
      <c r="Z218" s="113">
        <f t="shared" si="49"/>
        <v>77586.341835778614</v>
      </c>
      <c r="AA218" s="113">
        <f t="shared" si="49"/>
        <v>107983.15109392507</v>
      </c>
      <c r="AB218" s="113">
        <f t="shared" si="49"/>
        <v>49606.070998847797</v>
      </c>
      <c r="AC218" s="113">
        <f t="shared" si="49"/>
        <v>75691.21628789432</v>
      </c>
      <c r="AD218" s="113">
        <f t="shared" si="49"/>
        <v>141390.20942842634</v>
      </c>
      <c r="AE218" s="113">
        <f t="shared" si="49"/>
        <v>81987.668166418269</v>
      </c>
      <c r="AF218" s="113">
        <f t="shared" si="49"/>
        <v>134729.68649731472</v>
      </c>
      <c r="AG218" s="141">
        <f t="shared" si="47"/>
        <v>2389041.5818000003</v>
      </c>
      <c r="AH218" s="142"/>
      <c r="AI218" s="142"/>
      <c r="AJ218" s="142"/>
    </row>
    <row r="219" spans="1:36" s="126" customFormat="1" ht="56" x14ac:dyDescent="0.15">
      <c r="A219" s="116" t="s">
        <v>127</v>
      </c>
      <c r="B219" s="114" t="s">
        <v>68</v>
      </c>
      <c r="C219" s="117" t="s">
        <v>38</v>
      </c>
      <c r="D219" s="118" t="s">
        <v>188</v>
      </c>
      <c r="E219" s="127">
        <v>0</v>
      </c>
      <c r="F219" s="127">
        <v>0</v>
      </c>
      <c r="G219" s="127">
        <v>0</v>
      </c>
      <c r="H219" s="127">
        <v>0</v>
      </c>
      <c r="I219" s="127">
        <v>0</v>
      </c>
      <c r="J219" s="127">
        <v>0</v>
      </c>
      <c r="K219" s="127">
        <v>0</v>
      </c>
      <c r="L219" s="127">
        <v>0</v>
      </c>
      <c r="M219" s="127">
        <v>0</v>
      </c>
      <c r="N219" s="127">
        <v>0</v>
      </c>
      <c r="O219" s="127">
        <v>0</v>
      </c>
      <c r="P219" s="127">
        <v>0</v>
      </c>
      <c r="Q219" s="127">
        <v>0</v>
      </c>
      <c r="R219" s="127">
        <v>0</v>
      </c>
      <c r="S219" s="127">
        <v>0</v>
      </c>
      <c r="T219" s="127">
        <v>0</v>
      </c>
      <c r="U219" s="127">
        <v>0</v>
      </c>
      <c r="V219" s="127">
        <v>0</v>
      </c>
      <c r="W219" s="127">
        <v>0</v>
      </c>
      <c r="X219" s="127">
        <v>0</v>
      </c>
      <c r="Y219" s="127">
        <v>0</v>
      </c>
      <c r="Z219" s="127">
        <v>0</v>
      </c>
      <c r="AA219" s="127">
        <v>0</v>
      </c>
      <c r="AB219" s="127">
        <v>0</v>
      </c>
      <c r="AC219" s="127">
        <v>0</v>
      </c>
      <c r="AD219" s="127">
        <v>0</v>
      </c>
      <c r="AE219" s="127">
        <v>0</v>
      </c>
      <c r="AF219" s="127">
        <v>0</v>
      </c>
      <c r="AG219" s="141"/>
      <c r="AH219" s="142"/>
      <c r="AI219" s="142"/>
      <c r="AJ219" s="142"/>
    </row>
    <row r="220" spans="1:36" s="1" customFormat="1" ht="14" x14ac:dyDescent="0.15">
      <c r="A220" s="13" t="s">
        <v>189</v>
      </c>
      <c r="B220" s="11" t="s">
        <v>40</v>
      </c>
      <c r="C220" s="15" t="s">
        <v>4</v>
      </c>
      <c r="D220" s="33" t="s">
        <v>179</v>
      </c>
      <c r="E220" s="13" t="s">
        <v>199</v>
      </c>
      <c r="F220" s="13" t="s">
        <v>199</v>
      </c>
      <c r="G220" s="13" t="s">
        <v>199</v>
      </c>
      <c r="H220" s="13" t="s">
        <v>199</v>
      </c>
      <c r="I220" s="13" t="s">
        <v>199</v>
      </c>
      <c r="J220" s="13" t="s">
        <v>199</v>
      </c>
      <c r="K220" s="13" t="s">
        <v>199</v>
      </c>
      <c r="L220" s="13" t="s">
        <v>199</v>
      </c>
      <c r="M220" s="13" t="s">
        <v>199</v>
      </c>
      <c r="N220" s="13" t="s">
        <v>199</v>
      </c>
      <c r="O220" s="13" t="s">
        <v>199</v>
      </c>
      <c r="P220" s="13" t="s">
        <v>199</v>
      </c>
      <c r="Q220" s="13" t="s">
        <v>199</v>
      </c>
      <c r="R220" s="13" t="s">
        <v>199</v>
      </c>
      <c r="S220" s="13" t="s">
        <v>199</v>
      </c>
      <c r="T220" s="13" t="s">
        <v>199</v>
      </c>
      <c r="U220" s="13" t="s">
        <v>199</v>
      </c>
      <c r="V220" s="13" t="s">
        <v>199</v>
      </c>
      <c r="W220" s="13" t="s">
        <v>199</v>
      </c>
      <c r="X220" s="13" t="s">
        <v>199</v>
      </c>
      <c r="Y220" s="13" t="s">
        <v>199</v>
      </c>
      <c r="Z220" s="13" t="s">
        <v>199</v>
      </c>
      <c r="AA220" s="13" t="s">
        <v>199</v>
      </c>
      <c r="AB220" s="13" t="s">
        <v>199</v>
      </c>
      <c r="AC220" s="13" t="s">
        <v>199</v>
      </c>
      <c r="AD220" s="13" t="s">
        <v>199</v>
      </c>
      <c r="AE220" s="13" t="s">
        <v>199</v>
      </c>
      <c r="AF220" s="13" t="s">
        <v>199</v>
      </c>
      <c r="AG220" s="145"/>
      <c r="AH220" s="146"/>
      <c r="AI220" s="146"/>
      <c r="AJ220" s="146"/>
    </row>
    <row r="221" spans="1:36" s="1" customFormat="1" ht="28" x14ac:dyDescent="0.15">
      <c r="A221" s="9" t="s">
        <v>190</v>
      </c>
      <c r="B221" s="10" t="s">
        <v>2</v>
      </c>
      <c r="C221" s="15" t="s">
        <v>4</v>
      </c>
      <c r="D221" s="33" t="s">
        <v>180</v>
      </c>
      <c r="E221" s="9" t="s">
        <v>98</v>
      </c>
      <c r="F221" s="9" t="s">
        <v>98</v>
      </c>
      <c r="G221" s="9" t="s">
        <v>98</v>
      </c>
      <c r="H221" s="9" t="s">
        <v>98</v>
      </c>
      <c r="I221" s="9" t="s">
        <v>98</v>
      </c>
      <c r="J221" s="9" t="s">
        <v>98</v>
      </c>
      <c r="K221" s="9" t="s">
        <v>98</v>
      </c>
      <c r="L221" s="9" t="s">
        <v>98</v>
      </c>
      <c r="M221" s="9" t="s">
        <v>98</v>
      </c>
      <c r="N221" s="9" t="s">
        <v>98</v>
      </c>
      <c r="O221" s="9" t="s">
        <v>98</v>
      </c>
      <c r="P221" s="9" t="s">
        <v>98</v>
      </c>
      <c r="Q221" s="9" t="s">
        <v>98</v>
      </c>
      <c r="R221" s="9" t="s">
        <v>98</v>
      </c>
      <c r="S221" s="9" t="s">
        <v>98</v>
      </c>
      <c r="T221" s="9" t="s">
        <v>98</v>
      </c>
      <c r="U221" s="9" t="s">
        <v>98</v>
      </c>
      <c r="V221" s="9" t="s">
        <v>98</v>
      </c>
      <c r="W221" s="9" t="s">
        <v>98</v>
      </c>
      <c r="X221" s="9" t="s">
        <v>98</v>
      </c>
      <c r="Y221" s="9" t="s">
        <v>98</v>
      </c>
      <c r="Z221" s="9" t="s">
        <v>98</v>
      </c>
      <c r="AA221" s="9" t="s">
        <v>98</v>
      </c>
      <c r="AB221" s="9" t="s">
        <v>98</v>
      </c>
      <c r="AC221" s="9" t="s">
        <v>98</v>
      </c>
      <c r="AD221" s="9" t="s">
        <v>98</v>
      </c>
      <c r="AE221" s="9" t="s">
        <v>98</v>
      </c>
      <c r="AF221" s="9" t="s">
        <v>98</v>
      </c>
      <c r="AG221" s="145"/>
      <c r="AH221" s="146"/>
      <c r="AI221" s="146"/>
      <c r="AJ221" s="146"/>
    </row>
    <row r="222" spans="1:36" s="126" customFormat="1" ht="42" x14ac:dyDescent="0.15">
      <c r="A222" s="116" t="s">
        <v>191</v>
      </c>
      <c r="B222" s="114" t="s">
        <v>61</v>
      </c>
      <c r="C222" s="117" t="s">
        <v>224</v>
      </c>
      <c r="D222" s="118" t="s">
        <v>181</v>
      </c>
      <c r="E222" s="113">
        <v>53299.41</v>
      </c>
      <c r="F222" s="113">
        <v>3045</v>
      </c>
      <c r="G222" s="113">
        <v>0</v>
      </c>
      <c r="H222" s="113">
        <v>0</v>
      </c>
      <c r="I222" s="113">
        <v>179</v>
      </c>
      <c r="J222" s="113">
        <v>396</v>
      </c>
      <c r="K222" s="113">
        <v>24987.77</v>
      </c>
      <c r="L222" s="113">
        <v>19316.98</v>
      </c>
      <c r="M222" s="113">
        <v>26782.18</v>
      </c>
      <c r="N222" s="113">
        <v>17112.66</v>
      </c>
      <c r="O222" s="113">
        <v>18850</v>
      </c>
      <c r="P222" s="113">
        <v>18281.150000000001</v>
      </c>
      <c r="Q222" s="113">
        <v>22687.96</v>
      </c>
      <c r="R222" s="113">
        <v>36293.24</v>
      </c>
      <c r="S222" s="113">
        <v>13564.52</v>
      </c>
      <c r="T222" s="113">
        <v>16977</v>
      </c>
      <c r="U222" s="113">
        <v>18600.14</v>
      </c>
      <c r="V222" s="113">
        <v>0</v>
      </c>
      <c r="W222" s="113">
        <v>19025</v>
      </c>
      <c r="X222" s="113">
        <v>42756.68</v>
      </c>
      <c r="Y222" s="113">
        <v>18252.45</v>
      </c>
      <c r="Z222" s="113">
        <v>16742.560000000001</v>
      </c>
      <c r="AA222" s="113">
        <v>23283.61</v>
      </c>
      <c r="AB222" s="113">
        <v>10695.89</v>
      </c>
      <c r="AC222" s="113">
        <v>16346.31</v>
      </c>
      <c r="AD222" s="113">
        <v>30514.99</v>
      </c>
      <c r="AE222" s="113">
        <v>17690.849999999999</v>
      </c>
      <c r="AF222" s="113">
        <v>29075.9</v>
      </c>
      <c r="AG222" s="141">
        <f t="shared" ref="AG222:AG229" si="50">SUM(E222:AF222)</f>
        <v>514757.25</v>
      </c>
      <c r="AH222" s="142" t="s">
        <v>1818</v>
      </c>
      <c r="AI222" s="142"/>
      <c r="AJ222" s="142"/>
    </row>
    <row r="223" spans="1:36" s="126" customFormat="1" ht="32.25" hidden="1" customHeight="1" x14ac:dyDescent="0.15">
      <c r="A223" s="116"/>
      <c r="B223" s="114" t="s">
        <v>44</v>
      </c>
      <c r="C223" s="117"/>
      <c r="D223" s="118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41">
        <f t="shared" si="50"/>
        <v>0</v>
      </c>
      <c r="AH223" s="142"/>
      <c r="AI223" s="142"/>
      <c r="AJ223" s="142"/>
    </row>
    <row r="224" spans="1:36" s="126" customFormat="1" ht="29.25" customHeight="1" x14ac:dyDescent="0.15">
      <c r="A224" s="116" t="s">
        <v>192</v>
      </c>
      <c r="B224" s="114" t="s">
        <v>62</v>
      </c>
      <c r="C224" s="117" t="s">
        <v>38</v>
      </c>
      <c r="D224" s="118" t="s">
        <v>182</v>
      </c>
      <c r="E224" s="113">
        <v>1444705.19</v>
      </c>
      <c r="F224" s="113">
        <v>84966.97</v>
      </c>
      <c r="G224" s="113">
        <v>27.81</v>
      </c>
      <c r="H224" s="113">
        <v>0</v>
      </c>
      <c r="I224" s="113">
        <v>16317.52</v>
      </c>
      <c r="J224" s="113">
        <v>32728.35</v>
      </c>
      <c r="K224" s="113">
        <v>605510.30000000005</v>
      </c>
      <c r="L224" s="113">
        <v>580376.64</v>
      </c>
      <c r="M224" s="113">
        <v>750065.74</v>
      </c>
      <c r="N224" s="113">
        <v>450846</v>
      </c>
      <c r="O224" s="113">
        <v>527636.34</v>
      </c>
      <c r="P224" s="113">
        <v>461157.15</v>
      </c>
      <c r="Q224" s="113">
        <v>605372.54</v>
      </c>
      <c r="R224" s="113">
        <v>900737.94</v>
      </c>
      <c r="S224" s="113">
        <v>405369.22</v>
      </c>
      <c r="T224" s="113">
        <v>480465.63</v>
      </c>
      <c r="U224" s="113">
        <v>342409.98</v>
      </c>
      <c r="V224" s="113">
        <v>171737.78</v>
      </c>
      <c r="W224" s="113">
        <v>527215.79</v>
      </c>
      <c r="X224" s="113">
        <v>1263168.1399999999</v>
      </c>
      <c r="Y224" s="113">
        <v>484579.72</v>
      </c>
      <c r="Z224" s="113">
        <v>446193.51</v>
      </c>
      <c r="AA224" s="113">
        <v>599373.28</v>
      </c>
      <c r="AB224" s="113">
        <v>273900.68</v>
      </c>
      <c r="AC224" s="113">
        <v>448536.82</v>
      </c>
      <c r="AD224" s="113">
        <v>787388.82</v>
      </c>
      <c r="AE224" s="113">
        <v>424047.86</v>
      </c>
      <c r="AF224" s="113">
        <v>797793.88</v>
      </c>
      <c r="AG224" s="141">
        <f t="shared" si="50"/>
        <v>13912629.600000001</v>
      </c>
      <c r="AH224" s="142" t="s">
        <v>1818</v>
      </c>
      <c r="AI224" s="142"/>
      <c r="AJ224" s="142"/>
    </row>
    <row r="225" spans="1:36" s="126" customFormat="1" ht="32.25" customHeight="1" x14ac:dyDescent="0.15">
      <c r="A225" s="116" t="s">
        <v>193</v>
      </c>
      <c r="B225" s="114" t="s">
        <v>63</v>
      </c>
      <c r="C225" s="117" t="s">
        <v>38</v>
      </c>
      <c r="D225" s="118" t="s">
        <v>183</v>
      </c>
      <c r="E225" s="113">
        <v>1417027.03</v>
      </c>
      <c r="F225" s="113">
        <v>57472.94</v>
      </c>
      <c r="G225" s="113">
        <v>0</v>
      </c>
      <c r="H225" s="113">
        <v>0</v>
      </c>
      <c r="I225" s="113">
        <v>741.65</v>
      </c>
      <c r="J225" s="113">
        <v>1518.26</v>
      </c>
      <c r="K225" s="113">
        <v>582932.43999999994</v>
      </c>
      <c r="L225" s="113">
        <v>574328.71</v>
      </c>
      <c r="M225" s="113">
        <v>709575.34</v>
      </c>
      <c r="N225" s="113">
        <v>425887.1</v>
      </c>
      <c r="O225" s="113">
        <v>390322.76</v>
      </c>
      <c r="P225" s="113">
        <v>454429.24</v>
      </c>
      <c r="Q225" s="113">
        <v>575885.43000000005</v>
      </c>
      <c r="R225" s="113">
        <v>860868.2</v>
      </c>
      <c r="S225" s="113">
        <v>290816.09999999998</v>
      </c>
      <c r="T225" s="113">
        <v>380563.88</v>
      </c>
      <c r="U225" s="113">
        <v>260133.79</v>
      </c>
      <c r="V225" s="113">
        <v>125129</v>
      </c>
      <c r="W225" s="113">
        <v>414986.05</v>
      </c>
      <c r="X225" s="113">
        <v>1251967.4099999999</v>
      </c>
      <c r="Y225" s="113">
        <v>469033.07</v>
      </c>
      <c r="Z225" s="113">
        <v>426665.61</v>
      </c>
      <c r="AA225" s="113">
        <v>584459.15</v>
      </c>
      <c r="AB225" s="113">
        <v>247429.31</v>
      </c>
      <c r="AC225" s="113">
        <v>412196.4</v>
      </c>
      <c r="AD225" s="113">
        <v>779105.85</v>
      </c>
      <c r="AE225" s="113">
        <v>414037.86</v>
      </c>
      <c r="AF225" s="113">
        <v>785227.51</v>
      </c>
      <c r="AG225" s="141">
        <f t="shared" si="50"/>
        <v>12892740.089999998</v>
      </c>
      <c r="AH225" s="142" t="s">
        <v>1818</v>
      </c>
      <c r="AI225" s="142"/>
      <c r="AJ225" s="142"/>
    </row>
    <row r="226" spans="1:36" s="126" customFormat="1" ht="29.25" customHeight="1" x14ac:dyDescent="0.15">
      <c r="A226" s="116" t="s">
        <v>194</v>
      </c>
      <c r="B226" s="114" t="s">
        <v>64</v>
      </c>
      <c r="C226" s="117" t="s">
        <v>38</v>
      </c>
      <c r="D226" s="118" t="s">
        <v>184</v>
      </c>
      <c r="E226" s="113">
        <v>184180.87</v>
      </c>
      <c r="F226" s="113">
        <v>27494.03</v>
      </c>
      <c r="G226" s="113">
        <v>27.81</v>
      </c>
      <c r="H226" s="113">
        <v>0</v>
      </c>
      <c r="I226" s="113">
        <v>15575.87</v>
      </c>
      <c r="J226" s="113">
        <v>31210.09</v>
      </c>
      <c r="K226" s="113">
        <v>94915.08</v>
      </c>
      <c r="L226" s="113">
        <v>74891.399999999994</v>
      </c>
      <c r="M226" s="113">
        <v>123747.4</v>
      </c>
      <c r="N226" s="113">
        <v>57762.74</v>
      </c>
      <c r="O226" s="113">
        <v>137316.79999999999</v>
      </c>
      <c r="P226" s="113">
        <v>62716.03</v>
      </c>
      <c r="Q226" s="113">
        <v>88169.13</v>
      </c>
      <c r="R226" s="113">
        <v>123132.67</v>
      </c>
      <c r="S226" s="113">
        <v>114553.12</v>
      </c>
      <c r="T226" s="113">
        <v>99901.75</v>
      </c>
      <c r="U226" s="113">
        <v>82276.19</v>
      </c>
      <c r="V226" s="113">
        <v>46608.78</v>
      </c>
      <c r="W226" s="113">
        <v>112253.05</v>
      </c>
      <c r="X226" s="113">
        <v>144436.95000000001</v>
      </c>
      <c r="Y226" s="113">
        <v>60091.86</v>
      </c>
      <c r="Z226" s="113">
        <v>61420.72</v>
      </c>
      <c r="AA226" s="113">
        <v>73368.27</v>
      </c>
      <c r="AB226" s="113">
        <v>59521.47</v>
      </c>
      <c r="AC226" s="113">
        <v>94018.1</v>
      </c>
      <c r="AD226" s="113">
        <v>91058.91</v>
      </c>
      <c r="AE226" s="113">
        <v>49586.9</v>
      </c>
      <c r="AF226" s="113">
        <v>92376.5</v>
      </c>
      <c r="AG226" s="141">
        <f t="shared" si="50"/>
        <v>2202612.4900000002</v>
      </c>
      <c r="AH226" s="142" t="s">
        <v>1818</v>
      </c>
      <c r="AI226" s="142"/>
      <c r="AJ226" s="142"/>
    </row>
    <row r="227" spans="1:36" s="126" customFormat="1" ht="56" x14ac:dyDescent="0.15">
      <c r="A227" s="116" t="s">
        <v>195</v>
      </c>
      <c r="B227" s="114" t="s">
        <v>65</v>
      </c>
      <c r="C227" s="117" t="s">
        <v>38</v>
      </c>
      <c r="D227" s="118" t="s">
        <v>185</v>
      </c>
      <c r="E227" s="127">
        <v>1610981.07</v>
      </c>
      <c r="F227" s="127">
        <v>93567.81</v>
      </c>
      <c r="G227" s="127">
        <v>0</v>
      </c>
      <c r="H227" s="127">
        <v>0</v>
      </c>
      <c r="I227" s="127">
        <v>5531.1</v>
      </c>
      <c r="J227" s="127">
        <v>12236.42</v>
      </c>
      <c r="K227" s="127">
        <v>757015.53</v>
      </c>
      <c r="L227" s="127">
        <v>584512.41</v>
      </c>
      <c r="M227" s="127">
        <v>809978</v>
      </c>
      <c r="N227" s="127">
        <v>518500.01</v>
      </c>
      <c r="O227" s="127">
        <v>573585.89</v>
      </c>
      <c r="P227" s="127">
        <v>553029.05000000005</v>
      </c>
      <c r="Q227" s="127">
        <v>685737.05</v>
      </c>
      <c r="R227" s="127">
        <v>1097258.6599999999</v>
      </c>
      <c r="S227" s="127">
        <v>413431.35</v>
      </c>
      <c r="T227" s="127">
        <v>517191.78</v>
      </c>
      <c r="U227" s="127">
        <v>571463.84</v>
      </c>
      <c r="V227" s="127">
        <v>0</v>
      </c>
      <c r="W227" s="127">
        <v>578642.25</v>
      </c>
      <c r="X227" s="127">
        <v>1295893.9099999999</v>
      </c>
      <c r="Y227" s="127">
        <v>552379.79</v>
      </c>
      <c r="Z227" s="127">
        <v>506588.59</v>
      </c>
      <c r="AA227" s="127">
        <v>705060.26</v>
      </c>
      <c r="AB227" s="127">
        <v>323895.63</v>
      </c>
      <c r="AC227" s="127">
        <v>494214.5</v>
      </c>
      <c r="AD227" s="127">
        <v>923186.52</v>
      </c>
      <c r="AE227" s="127">
        <v>535326.38</v>
      </c>
      <c r="AF227" s="127">
        <v>879697.58</v>
      </c>
      <c r="AG227" s="141">
        <f t="shared" si="50"/>
        <v>15598905.380000003</v>
      </c>
      <c r="AH227" s="142" t="s">
        <v>1818</v>
      </c>
      <c r="AI227" s="142"/>
      <c r="AJ227" s="142"/>
    </row>
    <row r="228" spans="1:36" s="126" customFormat="1" ht="56" x14ac:dyDescent="0.15">
      <c r="A228" s="116" t="s">
        <v>196</v>
      </c>
      <c r="B228" s="114" t="s">
        <v>66</v>
      </c>
      <c r="C228" s="117" t="s">
        <v>38</v>
      </c>
      <c r="D228" s="118" t="s">
        <v>186</v>
      </c>
      <c r="E228" s="127">
        <f>34955272.82*0.42/$AG$227*E227</f>
        <v>1516206.310886432</v>
      </c>
      <c r="F228" s="127">
        <f t="shared" ref="F228:AF228" si="51">34955272.82*0.42/$AG$227*F227</f>
        <v>88063.172596945893</v>
      </c>
      <c r="G228" s="127">
        <f t="shared" si="51"/>
        <v>0</v>
      </c>
      <c r="H228" s="127">
        <f t="shared" si="51"/>
        <v>0</v>
      </c>
      <c r="I228" s="127">
        <f t="shared" si="51"/>
        <v>5205.7028368085939</v>
      </c>
      <c r="J228" s="127">
        <f t="shared" si="51"/>
        <v>11516.545769626549</v>
      </c>
      <c r="K228" s="127">
        <f t="shared" si="51"/>
        <v>712479.95733744837</v>
      </c>
      <c r="L228" s="127">
        <f t="shared" si="51"/>
        <v>550125.27542203676</v>
      </c>
      <c r="M228" s="127">
        <f t="shared" si="51"/>
        <v>762326.62080825702</v>
      </c>
      <c r="N228" s="127">
        <f t="shared" si="51"/>
        <v>487996.41534998175</v>
      </c>
      <c r="O228" s="127">
        <f t="shared" si="51"/>
        <v>539841.56763146247</v>
      </c>
      <c r="P228" s="127">
        <f t="shared" si="51"/>
        <v>520494.09600668249</v>
      </c>
      <c r="Q228" s="127">
        <f t="shared" si="51"/>
        <v>645394.82317979354</v>
      </c>
      <c r="R228" s="127">
        <f t="shared" si="51"/>
        <v>1032706.4271256704</v>
      </c>
      <c r="S228" s="127">
        <f t="shared" si="51"/>
        <v>389108.99306116439</v>
      </c>
      <c r="T228" s="127">
        <f t="shared" si="51"/>
        <v>486765.14912405959</v>
      </c>
      <c r="U228" s="127">
        <f t="shared" si="51"/>
        <v>537844.35881136335</v>
      </c>
      <c r="V228" s="127">
        <f t="shared" si="51"/>
        <v>0</v>
      </c>
      <c r="W228" s="127">
        <f t="shared" si="51"/>
        <v>544600.45964135649</v>
      </c>
      <c r="X228" s="127">
        <f t="shared" si="51"/>
        <v>1219655.8737845961</v>
      </c>
      <c r="Y228" s="127">
        <f t="shared" si="51"/>
        <v>519883.03227183293</v>
      </c>
      <c r="Z228" s="127">
        <f t="shared" si="51"/>
        <v>476785.74968050938</v>
      </c>
      <c r="AA228" s="127">
        <f t="shared" si="51"/>
        <v>663581.23982625594</v>
      </c>
      <c r="AB228" s="127">
        <f t="shared" si="51"/>
        <v>304840.70075046673</v>
      </c>
      <c r="AC228" s="127">
        <f t="shared" si="51"/>
        <v>465139.63310045749</v>
      </c>
      <c r="AD228" s="127">
        <f t="shared" si="51"/>
        <v>868875.03138027759</v>
      </c>
      <c r="AE228" s="127">
        <f t="shared" si="51"/>
        <v>503832.88224484731</v>
      </c>
      <c r="AF228" s="127">
        <f t="shared" si="51"/>
        <v>827944.56577166461</v>
      </c>
      <c r="AG228" s="141">
        <f t="shared" si="50"/>
        <v>14681214.584399998</v>
      </c>
      <c r="AH228" s="142"/>
      <c r="AI228" s="142"/>
      <c r="AJ228" s="142"/>
    </row>
    <row r="229" spans="1:36" s="126" customFormat="1" ht="70" x14ac:dyDescent="0.15">
      <c r="A229" s="116" t="s">
        <v>197</v>
      </c>
      <c r="B229" s="114" t="s">
        <v>67</v>
      </c>
      <c r="C229" s="117" t="s">
        <v>38</v>
      </c>
      <c r="D229" s="118" t="s">
        <v>187</v>
      </c>
      <c r="E229" s="127">
        <f>4119037.21*0.42/$AG$227*E227</f>
        <v>178665.75508473004</v>
      </c>
      <c r="F229" s="127">
        <f t="shared" ref="F229:AE229" si="52">4119037.21*0.42/$AG$227*F227</f>
        <v>10377.132131834767</v>
      </c>
      <c r="G229" s="127">
        <f t="shared" si="52"/>
        <v>0</v>
      </c>
      <c r="H229" s="127">
        <f t="shared" si="52"/>
        <v>0</v>
      </c>
      <c r="I229" s="127">
        <f t="shared" si="52"/>
        <v>613.42630050218429</v>
      </c>
      <c r="J229" s="127">
        <f t="shared" si="52"/>
        <v>1357.0793968633611</v>
      </c>
      <c r="K229" s="127">
        <f t="shared" si="52"/>
        <v>83956.760136428609</v>
      </c>
      <c r="L229" s="127">
        <f t="shared" si="52"/>
        <v>64825.312372568915</v>
      </c>
      <c r="M229" s="127">
        <f t="shared" si="52"/>
        <v>89830.559568288081</v>
      </c>
      <c r="N229" s="127">
        <f t="shared" si="52"/>
        <v>57504.211268038096</v>
      </c>
      <c r="O229" s="127">
        <f t="shared" si="52"/>
        <v>63613.50735350162</v>
      </c>
      <c r="P229" s="127">
        <f t="shared" si="52"/>
        <v>61333.652295517619</v>
      </c>
      <c r="Q229" s="127">
        <f t="shared" si="52"/>
        <v>76051.624757965212</v>
      </c>
      <c r="R229" s="127">
        <f t="shared" si="52"/>
        <v>121691.40324669305</v>
      </c>
      <c r="S229" s="127">
        <f t="shared" si="52"/>
        <v>45851.578084309396</v>
      </c>
      <c r="T229" s="127">
        <f t="shared" si="52"/>
        <v>57359.122101487868</v>
      </c>
      <c r="U229" s="127">
        <f t="shared" si="52"/>
        <v>63378.161530612735</v>
      </c>
      <c r="V229" s="127">
        <f t="shared" si="52"/>
        <v>0</v>
      </c>
      <c r="W229" s="127">
        <f t="shared" si="52"/>
        <v>64174.282643915314</v>
      </c>
      <c r="X229" s="127">
        <f t="shared" si="52"/>
        <v>143721.03325823261</v>
      </c>
      <c r="Y229" s="127">
        <f t="shared" si="52"/>
        <v>61261.646155714676</v>
      </c>
      <c r="Z229" s="127">
        <f t="shared" si="52"/>
        <v>56183.175975903134</v>
      </c>
      <c r="AA229" s="127">
        <f t="shared" si="52"/>
        <v>78194.664157745865</v>
      </c>
      <c r="AB229" s="127">
        <f t="shared" si="52"/>
        <v>35921.62464242633</v>
      </c>
      <c r="AC229" s="127">
        <f t="shared" si="52"/>
        <v>54810.828296276821</v>
      </c>
      <c r="AD229" s="127">
        <f t="shared" si="52"/>
        <v>102385.9434175997</v>
      </c>
      <c r="AE229" s="127">
        <f t="shared" si="52"/>
        <v>59370.338783357103</v>
      </c>
      <c r="AF229" s="127">
        <f>4119037.21*0.42/$AG$227*AF227</f>
        <v>97562.805239486581</v>
      </c>
      <c r="AG229" s="141">
        <f t="shared" si="50"/>
        <v>1729995.6281999995</v>
      </c>
      <c r="AH229" s="142"/>
      <c r="AI229" s="142"/>
      <c r="AJ229" s="142"/>
    </row>
    <row r="230" spans="1:36" s="126" customFormat="1" ht="56" x14ac:dyDescent="0.15">
      <c r="A230" s="116" t="s">
        <v>198</v>
      </c>
      <c r="B230" s="114" t="s">
        <v>68</v>
      </c>
      <c r="C230" s="117" t="s">
        <v>38</v>
      </c>
      <c r="D230" s="118" t="s">
        <v>188</v>
      </c>
      <c r="E230" s="127">
        <v>0</v>
      </c>
      <c r="F230" s="127">
        <v>0</v>
      </c>
      <c r="G230" s="127">
        <v>0</v>
      </c>
      <c r="H230" s="127">
        <v>0</v>
      </c>
      <c r="I230" s="127">
        <v>0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127">
        <v>0</v>
      </c>
      <c r="Q230" s="127">
        <v>0</v>
      </c>
      <c r="R230" s="127">
        <v>0</v>
      </c>
      <c r="S230" s="127">
        <v>0</v>
      </c>
      <c r="T230" s="127">
        <v>0</v>
      </c>
      <c r="U230" s="127">
        <v>0</v>
      </c>
      <c r="V230" s="127">
        <v>0</v>
      </c>
      <c r="W230" s="127">
        <v>0</v>
      </c>
      <c r="X230" s="127">
        <v>0</v>
      </c>
      <c r="Y230" s="127">
        <v>0</v>
      </c>
      <c r="Z230" s="127">
        <v>0</v>
      </c>
      <c r="AA230" s="127">
        <v>0</v>
      </c>
      <c r="AB230" s="127">
        <v>0</v>
      </c>
      <c r="AC230" s="127">
        <v>0</v>
      </c>
      <c r="AD230" s="127">
        <v>0</v>
      </c>
      <c r="AE230" s="127">
        <v>0</v>
      </c>
      <c r="AF230" s="127">
        <v>0</v>
      </c>
      <c r="AG230" s="141"/>
      <c r="AH230" s="142"/>
      <c r="AI230" s="142"/>
      <c r="AJ230" s="142"/>
    </row>
    <row r="231" spans="1:36" s="1" customFormat="1" ht="42" customHeight="1" x14ac:dyDescent="0.15">
      <c r="A231" s="147" t="s">
        <v>128</v>
      </c>
      <c r="B231" s="147"/>
      <c r="C231" s="147"/>
      <c r="D231" s="33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45"/>
      <c r="AH231" s="146"/>
      <c r="AI231" s="146"/>
      <c r="AJ231" s="146"/>
    </row>
    <row r="232" spans="1:36" s="1" customFormat="1" ht="56" x14ac:dyDescent="0.15">
      <c r="A232" s="116" t="s">
        <v>69</v>
      </c>
      <c r="B232" s="114" t="s">
        <v>56</v>
      </c>
      <c r="C232" s="117" t="s">
        <v>29</v>
      </c>
      <c r="D232" s="33" t="s">
        <v>169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145"/>
      <c r="AH232" s="146"/>
      <c r="AI232" s="146"/>
      <c r="AJ232" s="146"/>
    </row>
    <row r="233" spans="1:36" s="1" customFormat="1" ht="42" x14ac:dyDescent="0.15">
      <c r="A233" s="116" t="s">
        <v>70</v>
      </c>
      <c r="B233" s="114" t="s">
        <v>57</v>
      </c>
      <c r="C233" s="117" t="s">
        <v>29</v>
      </c>
      <c r="D233" s="33" t="s">
        <v>219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145"/>
      <c r="AH233" s="146"/>
      <c r="AI233" s="146"/>
      <c r="AJ233" s="146"/>
    </row>
    <row r="234" spans="1:36" s="1" customFormat="1" ht="56" x14ac:dyDescent="0.15">
      <c r="A234" s="116" t="s">
        <v>71</v>
      </c>
      <c r="B234" s="114" t="s">
        <v>58</v>
      </c>
      <c r="C234" s="117" t="s">
        <v>29</v>
      </c>
      <c r="D234" s="33" t="s">
        <v>171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145"/>
      <c r="AH234" s="146"/>
      <c r="AI234" s="146"/>
      <c r="AJ234" s="146"/>
    </row>
    <row r="235" spans="1:36" s="1" customFormat="1" ht="56" x14ac:dyDescent="0.15">
      <c r="A235" s="116" t="s">
        <v>72</v>
      </c>
      <c r="B235" s="114" t="s">
        <v>59</v>
      </c>
      <c r="C235" s="117" t="s">
        <v>38</v>
      </c>
      <c r="D235" s="33" t="s">
        <v>220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145"/>
      <c r="AH235" s="146"/>
      <c r="AI235" s="146"/>
      <c r="AJ235" s="146"/>
    </row>
    <row r="236" spans="1:36" s="1" customFormat="1" ht="37.5" customHeight="1" x14ac:dyDescent="0.15">
      <c r="A236" s="148" t="s">
        <v>139</v>
      </c>
      <c r="B236" s="148"/>
      <c r="C236" s="148"/>
      <c r="D236" s="33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145"/>
      <c r="AH236" s="146"/>
      <c r="AI236" s="146"/>
      <c r="AJ236" s="146"/>
    </row>
    <row r="237" spans="1:36" ht="56" x14ac:dyDescent="0.2">
      <c r="A237" s="116" t="s">
        <v>140</v>
      </c>
      <c r="B237" s="114" t="s">
        <v>141</v>
      </c>
      <c r="C237" s="130" t="s">
        <v>29</v>
      </c>
      <c r="D237" s="33" t="s">
        <v>221</v>
      </c>
      <c r="E237" s="29">
        <v>10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26</v>
      </c>
      <c r="L237" s="29">
        <v>12</v>
      </c>
      <c r="M237" s="29">
        <v>8</v>
      </c>
      <c r="N237" s="29">
        <v>3</v>
      </c>
      <c r="O237" s="29">
        <v>36</v>
      </c>
      <c r="P237" s="29">
        <v>22</v>
      </c>
      <c r="Q237" s="29">
        <v>12</v>
      </c>
      <c r="R237" s="29">
        <v>24</v>
      </c>
      <c r="S237" s="29">
        <v>18</v>
      </c>
      <c r="T237" s="29">
        <v>28</v>
      </c>
      <c r="U237" s="29">
        <v>14</v>
      </c>
      <c r="V237" s="29">
        <v>17</v>
      </c>
      <c r="W237" s="29">
        <v>12</v>
      </c>
      <c r="X237" s="29">
        <v>16</v>
      </c>
      <c r="Y237" s="29">
        <v>12</v>
      </c>
      <c r="Z237" s="29">
        <v>6</v>
      </c>
      <c r="AA237" s="29">
        <v>10</v>
      </c>
      <c r="AB237" s="29">
        <v>8</v>
      </c>
      <c r="AC237" s="29">
        <v>17</v>
      </c>
      <c r="AD237" s="29">
        <v>22</v>
      </c>
      <c r="AE237" s="29">
        <v>28</v>
      </c>
      <c r="AF237" s="29">
        <v>22</v>
      </c>
    </row>
    <row r="238" spans="1:36" ht="56" x14ac:dyDescent="0.2">
      <c r="A238" s="116" t="s">
        <v>142</v>
      </c>
      <c r="B238" s="114" t="s">
        <v>143</v>
      </c>
      <c r="C238" s="130" t="s">
        <v>29</v>
      </c>
      <c r="D238" s="33" t="s">
        <v>222</v>
      </c>
      <c r="E238" s="29">
        <v>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20</v>
      </c>
      <c r="L238" s="29">
        <v>8</v>
      </c>
      <c r="M238" s="29">
        <v>5</v>
      </c>
      <c r="N238" s="29">
        <v>3</v>
      </c>
      <c r="O238" s="29">
        <v>22</v>
      </c>
      <c r="P238" s="29">
        <v>6</v>
      </c>
      <c r="Q238" s="29">
        <v>10</v>
      </c>
      <c r="R238" s="29">
        <v>10</v>
      </c>
      <c r="S238" s="29">
        <v>13</v>
      </c>
      <c r="T238" s="29">
        <v>13</v>
      </c>
      <c r="U238" s="29">
        <v>5</v>
      </c>
      <c r="V238" s="29">
        <v>5</v>
      </c>
      <c r="W238" s="29">
        <v>9</v>
      </c>
      <c r="X238" s="29">
        <v>2</v>
      </c>
      <c r="Y238" s="29">
        <v>6</v>
      </c>
      <c r="Z238" s="29">
        <v>4</v>
      </c>
      <c r="AA238" s="29">
        <v>8</v>
      </c>
      <c r="AB238" s="29">
        <v>3</v>
      </c>
      <c r="AC238" s="29">
        <v>4</v>
      </c>
      <c r="AD238" s="29">
        <v>6</v>
      </c>
      <c r="AE238" s="29">
        <v>2</v>
      </c>
      <c r="AF238" s="29">
        <v>10</v>
      </c>
    </row>
    <row r="239" spans="1:36" ht="42" x14ac:dyDescent="0.2">
      <c r="A239" s="131" t="s">
        <v>144</v>
      </c>
      <c r="B239" s="114" t="s">
        <v>145</v>
      </c>
      <c r="C239" s="130" t="s">
        <v>38</v>
      </c>
      <c r="D239" s="33" t="s">
        <v>223</v>
      </c>
      <c r="E239" s="29">
        <v>327675.2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543530.09</v>
      </c>
      <c r="L239" s="29">
        <v>188180.82</v>
      </c>
      <c r="M239" s="29">
        <v>348182.8</v>
      </c>
      <c r="N239" s="29">
        <v>169843.49</v>
      </c>
      <c r="O239" s="29">
        <v>549657.59999999998</v>
      </c>
      <c r="P239" s="29">
        <v>320639.59999999998</v>
      </c>
      <c r="Q239" s="29">
        <v>456173.5</v>
      </c>
      <c r="R239" s="29">
        <v>338462</v>
      </c>
      <c r="S239" s="29">
        <v>520877</v>
      </c>
      <c r="T239" s="29">
        <v>548396.69999999995</v>
      </c>
      <c r="U239" s="29">
        <v>315557</v>
      </c>
      <c r="V239" s="29">
        <v>163818</v>
      </c>
      <c r="W239" s="29">
        <v>407568.6</v>
      </c>
      <c r="X239" s="29">
        <v>166394.20000000001</v>
      </c>
      <c r="Y239" s="29">
        <v>268571.5</v>
      </c>
      <c r="Z239" s="29">
        <v>90164.84</v>
      </c>
      <c r="AA239" s="29">
        <v>212880.91</v>
      </c>
      <c r="AB239" s="29">
        <v>108434.09</v>
      </c>
      <c r="AC239" s="29">
        <v>223152.7</v>
      </c>
      <c r="AD239" s="29">
        <v>299327.90000000002</v>
      </c>
      <c r="AE239" s="29">
        <v>221417.5</v>
      </c>
      <c r="AF239" s="29">
        <v>217557.7</v>
      </c>
    </row>
  </sheetData>
  <autoFilter ref="A3:M3" xr:uid="{00000000-0009-0000-0000-000000000000}">
    <filterColumn colId="0" showButton="0"/>
    <filterColumn colId="1" showButton="0"/>
  </autoFilter>
  <mergeCells count="10">
    <mergeCell ref="A231:C231"/>
    <mergeCell ref="A236:C236"/>
    <mergeCell ref="A146:C146"/>
    <mergeCell ref="A153:C153"/>
    <mergeCell ref="A1:C1"/>
    <mergeCell ref="A2:C2"/>
    <mergeCell ref="A8:C8"/>
    <mergeCell ref="A26:C26"/>
    <mergeCell ref="A141:C141"/>
    <mergeCell ref="A3:C3"/>
  </mergeCells>
  <phoneticPr fontId="26" type="noConversion"/>
  <pageMargins left="0.7" right="0.7" top="0.75" bottom="0.75" header="0.3" footer="0.3"/>
  <pageSetup paperSize="9" scale="1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1:J25"/>
  <sheetViews>
    <sheetView workbookViewId="0">
      <selection activeCell="J24" sqref="J24:J25"/>
    </sheetView>
  </sheetViews>
  <sheetFormatPr baseColWidth="10" defaultColWidth="8.83203125" defaultRowHeight="16" x14ac:dyDescent="0.2"/>
  <cols>
    <col min="6" max="6" width="29.1640625" customWidth="1"/>
  </cols>
  <sheetData>
    <row r="11" spans="6:10" x14ac:dyDescent="0.2">
      <c r="F11" s="67"/>
      <c r="G11" s="68"/>
      <c r="H11" s="68"/>
      <c r="I11" s="68"/>
      <c r="J11" s="69"/>
    </row>
    <row r="12" spans="6:10" x14ac:dyDescent="0.2">
      <c r="F12" s="67" t="s">
        <v>328</v>
      </c>
      <c r="G12" s="68"/>
      <c r="H12" s="68"/>
      <c r="I12" s="68"/>
      <c r="J12" s="69" t="s">
        <v>392</v>
      </c>
    </row>
    <row r="13" spans="6:10" x14ac:dyDescent="0.2">
      <c r="F13" s="67" t="s">
        <v>338</v>
      </c>
      <c r="G13" s="68"/>
      <c r="H13" s="68"/>
      <c r="I13" s="68"/>
      <c r="J13" s="69" t="s">
        <v>393</v>
      </c>
    </row>
    <row r="14" spans="6:10" x14ac:dyDescent="0.2">
      <c r="F14" s="67" t="s">
        <v>339</v>
      </c>
      <c r="G14" s="68"/>
      <c r="H14" s="68"/>
      <c r="I14" s="68"/>
      <c r="J14" s="69" t="s">
        <v>394</v>
      </c>
    </row>
    <row r="15" spans="6:10" x14ac:dyDescent="0.2">
      <c r="F15" s="67" t="s">
        <v>340</v>
      </c>
      <c r="G15" s="68"/>
      <c r="H15" s="68"/>
      <c r="I15" s="68"/>
      <c r="J15" s="69" t="s">
        <v>395</v>
      </c>
    </row>
    <row r="16" spans="6:10" x14ac:dyDescent="0.2">
      <c r="F16" s="67" t="s">
        <v>341</v>
      </c>
      <c r="G16" s="68"/>
      <c r="H16" s="68"/>
      <c r="I16" s="68"/>
      <c r="J16" s="69" t="s">
        <v>396</v>
      </c>
    </row>
    <row r="17" spans="6:10" x14ac:dyDescent="0.2">
      <c r="F17" s="67" t="s">
        <v>342</v>
      </c>
      <c r="G17" s="68"/>
      <c r="H17" s="68"/>
      <c r="I17" s="68"/>
      <c r="J17" s="69" t="s">
        <v>397</v>
      </c>
    </row>
    <row r="18" spans="6:10" x14ac:dyDescent="0.2">
      <c r="F18" s="67" t="s">
        <v>343</v>
      </c>
      <c r="G18" s="68"/>
      <c r="H18" s="68"/>
      <c r="I18" s="68"/>
      <c r="J18" s="69" t="s">
        <v>398</v>
      </c>
    </row>
    <row r="19" spans="6:10" x14ac:dyDescent="0.2">
      <c r="F19" s="67" t="s">
        <v>344</v>
      </c>
      <c r="G19" s="68"/>
      <c r="H19" s="68"/>
      <c r="I19" s="68"/>
      <c r="J19" s="69" t="s">
        <v>399</v>
      </c>
    </row>
    <row r="20" spans="6:10" x14ac:dyDescent="0.2">
      <c r="F20" s="67" t="s">
        <v>345</v>
      </c>
      <c r="G20" s="68"/>
      <c r="H20" s="68"/>
      <c r="I20" s="68"/>
      <c r="J20" s="69" t="s">
        <v>400</v>
      </c>
    </row>
    <row r="21" spans="6:10" x14ac:dyDescent="0.2">
      <c r="F21" s="67" t="s">
        <v>346</v>
      </c>
      <c r="G21" s="68"/>
      <c r="H21" s="68"/>
      <c r="I21" s="68"/>
      <c r="J21" s="70" t="s">
        <v>401</v>
      </c>
    </row>
    <row r="22" spans="6:10" x14ac:dyDescent="0.2">
      <c r="F22" s="67" t="s">
        <v>347</v>
      </c>
      <c r="G22" s="68"/>
      <c r="H22" s="68"/>
      <c r="I22" s="68"/>
      <c r="J22" s="70">
        <v>626.4</v>
      </c>
    </row>
    <row r="23" spans="6:10" x14ac:dyDescent="0.2">
      <c r="F23" s="67" t="s">
        <v>348</v>
      </c>
      <c r="G23" s="68"/>
      <c r="H23" s="68"/>
      <c r="I23" s="68"/>
      <c r="J23" s="69">
        <v>775.96</v>
      </c>
    </row>
    <row r="24" spans="6:10" x14ac:dyDescent="0.2">
      <c r="F24" s="67" t="s">
        <v>349</v>
      </c>
      <c r="G24" s="68"/>
      <c r="H24" s="68"/>
      <c r="I24" s="68"/>
      <c r="J24" s="69" t="s">
        <v>402</v>
      </c>
    </row>
    <row r="25" spans="6:10" x14ac:dyDescent="0.2">
      <c r="F25" s="67" t="s">
        <v>391</v>
      </c>
      <c r="G25" s="68"/>
      <c r="H25" s="68"/>
      <c r="I25" s="68"/>
      <c r="J25" s="69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35"/>
  <sheetViews>
    <sheetView zoomScale="85" zoomScaleNormal="85" workbookViewId="0">
      <pane xSplit="3" ySplit="7" topLeftCell="S77" activePane="bottomRight" state="frozen"/>
      <selection pane="topRight" activeCell="D1" sqref="D1"/>
      <selection pane="bottomLeft" activeCell="A8" sqref="A8"/>
      <selection pane="bottomRight" sqref="A1:Z234"/>
    </sheetView>
  </sheetViews>
  <sheetFormatPr baseColWidth="10" defaultColWidth="9" defaultRowHeight="16" outlineLevelCol="1" x14ac:dyDescent="0.2"/>
  <cols>
    <col min="1" max="1" width="10.1640625" style="80" customWidth="1"/>
    <col min="2" max="2" width="34.1640625" style="90" customWidth="1"/>
    <col min="3" max="3" width="8" style="91" customWidth="1"/>
    <col min="4" max="4" width="27" style="92" customWidth="1" outlineLevel="1" collapsed="1"/>
    <col min="5" max="10" width="27" style="92" customWidth="1" outlineLevel="1"/>
    <col min="11" max="11" width="26.83203125" style="92" customWidth="1" outlineLevel="1"/>
    <col min="12" max="12" width="29.1640625" style="92" customWidth="1" outlineLevel="1"/>
    <col min="13" max="15" width="27" style="92" customWidth="1" outlineLevel="1"/>
    <col min="16" max="16" width="28.83203125" style="92" customWidth="1" outlineLevel="1"/>
    <col min="17" max="20" width="27" style="92" customWidth="1" outlineLevel="1"/>
    <col min="21" max="21" width="27" style="107" hidden="1" customWidth="1" outlineLevel="1"/>
    <col min="22" max="23" width="27" style="92" customWidth="1" outlineLevel="1"/>
    <col min="24" max="26" width="27" style="92" customWidth="1"/>
    <col min="27" max="28" width="15.83203125" style="79" hidden="1" customWidth="1"/>
    <col min="29" max="29" width="19.6640625" style="80" customWidth="1"/>
    <col min="30" max="30" width="16" style="80" customWidth="1"/>
    <col min="31" max="16384" width="9" style="80"/>
  </cols>
  <sheetData>
    <row r="1" spans="1:30" ht="44.25" customHeight="1" x14ac:dyDescent="0.2">
      <c r="A1" s="154" t="s">
        <v>406</v>
      </c>
      <c r="B1" s="154"/>
      <c r="C1" s="15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93"/>
      <c r="V1" s="21"/>
      <c r="W1" s="21"/>
      <c r="X1" s="21"/>
      <c r="Y1" s="21"/>
      <c r="Z1" s="21"/>
    </row>
    <row r="2" spans="1:30" ht="44.25" customHeight="1" x14ac:dyDescent="0.2">
      <c r="A2" s="155" t="s">
        <v>292</v>
      </c>
      <c r="B2" s="155"/>
      <c r="C2" s="15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94"/>
      <c r="V2" s="22"/>
      <c r="W2" s="22"/>
      <c r="X2" s="22"/>
      <c r="Y2" s="22"/>
      <c r="Z2" s="22"/>
    </row>
    <row r="3" spans="1:30" ht="79.5" customHeight="1" x14ac:dyDescent="0.2">
      <c r="A3" s="151" t="s">
        <v>0</v>
      </c>
      <c r="B3" s="152"/>
      <c r="C3" s="153"/>
      <c r="D3" s="8" t="s">
        <v>407</v>
      </c>
      <c r="E3" s="8" t="s">
        <v>408</v>
      </c>
      <c r="F3" s="8" t="s">
        <v>409</v>
      </c>
      <c r="G3" s="8" t="s">
        <v>410</v>
      </c>
      <c r="H3" s="8" t="s">
        <v>411</v>
      </c>
      <c r="I3" s="8" t="s">
        <v>412</v>
      </c>
      <c r="J3" s="8" t="s">
        <v>413</v>
      </c>
      <c r="K3" s="8" t="s">
        <v>414</v>
      </c>
      <c r="L3" s="8" t="s">
        <v>415</v>
      </c>
      <c r="M3" s="8" t="s">
        <v>416</v>
      </c>
      <c r="N3" s="8" t="s">
        <v>417</v>
      </c>
      <c r="O3" s="8" t="s">
        <v>418</v>
      </c>
      <c r="P3" s="8" t="s">
        <v>419</v>
      </c>
      <c r="Q3" s="8" t="s">
        <v>420</v>
      </c>
      <c r="R3" s="8" t="s">
        <v>421</v>
      </c>
      <c r="S3" s="8" t="s">
        <v>422</v>
      </c>
      <c r="T3" s="8" t="s">
        <v>423</v>
      </c>
      <c r="U3" s="95" t="s">
        <v>424</v>
      </c>
      <c r="V3" s="8" t="s">
        <v>425</v>
      </c>
      <c r="W3" s="8" t="s">
        <v>426</v>
      </c>
      <c r="X3" s="8" t="s">
        <v>427</v>
      </c>
      <c r="Y3" s="8" t="s">
        <v>428</v>
      </c>
      <c r="Z3" s="8" t="s">
        <v>429</v>
      </c>
    </row>
    <row r="4" spans="1:30" ht="24" x14ac:dyDescent="0.2">
      <c r="A4" s="6" t="s">
        <v>1</v>
      </c>
      <c r="B4" s="19" t="s">
        <v>129</v>
      </c>
      <c r="C4" s="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96"/>
      <c r="V4" s="13"/>
      <c r="W4" s="13"/>
      <c r="X4" s="13"/>
      <c r="Y4" s="13"/>
      <c r="Z4" s="13"/>
    </row>
    <row r="5" spans="1:30" x14ac:dyDescent="0.2">
      <c r="A5" s="9" t="s">
        <v>3</v>
      </c>
      <c r="B5" s="15" t="s">
        <v>35</v>
      </c>
      <c r="C5" s="1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97"/>
      <c r="V5" s="25"/>
      <c r="W5" s="25"/>
      <c r="X5" s="25"/>
      <c r="Y5" s="25"/>
      <c r="Z5" s="25"/>
    </row>
    <row r="6" spans="1:30" x14ac:dyDescent="0.2">
      <c r="A6" s="9" t="s">
        <v>5</v>
      </c>
      <c r="B6" s="15" t="s">
        <v>36</v>
      </c>
      <c r="C6" s="15" t="s">
        <v>4</v>
      </c>
      <c r="D6" s="25">
        <v>42937</v>
      </c>
      <c r="E6" s="25">
        <v>42736</v>
      </c>
      <c r="F6" s="25">
        <v>42736</v>
      </c>
      <c r="G6" s="25">
        <v>42736</v>
      </c>
      <c r="H6" s="25">
        <v>42736</v>
      </c>
      <c r="I6" s="25">
        <v>42736</v>
      </c>
      <c r="J6" s="25">
        <v>42899</v>
      </c>
      <c r="K6" s="25">
        <v>42736</v>
      </c>
      <c r="L6" s="25">
        <v>42736</v>
      </c>
      <c r="M6" s="25">
        <v>42937</v>
      </c>
      <c r="N6" s="25">
        <v>42736</v>
      </c>
      <c r="O6" s="25">
        <v>42736</v>
      </c>
      <c r="P6" s="25">
        <v>42736</v>
      </c>
      <c r="Q6" s="25">
        <v>42736</v>
      </c>
      <c r="R6" s="25">
        <v>42736</v>
      </c>
      <c r="S6" s="25">
        <v>42736</v>
      </c>
      <c r="T6" s="25">
        <v>42736</v>
      </c>
      <c r="U6" s="97">
        <v>43070</v>
      </c>
      <c r="V6" s="25">
        <v>42736</v>
      </c>
      <c r="W6" s="25">
        <v>42935</v>
      </c>
      <c r="X6" s="25">
        <v>42736</v>
      </c>
      <c r="Y6" s="25">
        <v>42736</v>
      </c>
      <c r="Z6" s="25">
        <v>42935</v>
      </c>
    </row>
    <row r="7" spans="1:30" x14ac:dyDescent="0.2">
      <c r="A7" s="9" t="s">
        <v>6</v>
      </c>
      <c r="B7" s="15" t="s">
        <v>37</v>
      </c>
      <c r="C7" s="15" t="s">
        <v>4</v>
      </c>
      <c r="D7" s="25">
        <v>43100</v>
      </c>
      <c r="E7" s="25">
        <v>43100</v>
      </c>
      <c r="F7" s="25">
        <v>43100</v>
      </c>
      <c r="G7" s="25">
        <v>43100</v>
      </c>
      <c r="H7" s="25">
        <v>43100</v>
      </c>
      <c r="I7" s="25">
        <v>43100</v>
      </c>
      <c r="J7" s="25">
        <v>43100</v>
      </c>
      <c r="K7" s="25">
        <v>43100</v>
      </c>
      <c r="L7" s="25">
        <v>43100</v>
      </c>
      <c r="M7" s="25">
        <v>43100</v>
      </c>
      <c r="N7" s="25">
        <v>43100</v>
      </c>
      <c r="O7" s="25">
        <v>43100</v>
      </c>
      <c r="P7" s="25">
        <v>43100</v>
      </c>
      <c r="Q7" s="25">
        <v>43100</v>
      </c>
      <c r="R7" s="25">
        <v>43100</v>
      </c>
      <c r="S7" s="25">
        <v>43100</v>
      </c>
      <c r="T7" s="25">
        <v>43100</v>
      </c>
      <c r="U7" s="97">
        <v>43100</v>
      </c>
      <c r="V7" s="25">
        <v>43100</v>
      </c>
      <c r="W7" s="25">
        <v>43100</v>
      </c>
      <c r="X7" s="25">
        <v>43100</v>
      </c>
      <c r="Y7" s="25">
        <v>43100</v>
      </c>
      <c r="Z7" s="25">
        <v>43100</v>
      </c>
    </row>
    <row r="8" spans="1:30" s="3" customFormat="1" ht="53.25" customHeight="1" x14ac:dyDescent="0.2">
      <c r="A8" s="147" t="s">
        <v>41</v>
      </c>
      <c r="B8" s="147"/>
      <c r="C8" s="14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98"/>
      <c r="V8" s="17"/>
      <c r="W8" s="17"/>
      <c r="X8" s="17"/>
      <c r="Y8" s="17"/>
      <c r="Z8" s="17"/>
      <c r="AA8" s="65"/>
      <c r="AB8" s="65"/>
    </row>
    <row r="9" spans="1:30" ht="28" x14ac:dyDescent="0.2">
      <c r="A9" s="9" t="s">
        <v>7</v>
      </c>
      <c r="B9" s="15" t="s">
        <v>42</v>
      </c>
      <c r="C9" s="15" t="s">
        <v>38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99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</row>
    <row r="10" spans="1:30" ht="28" x14ac:dyDescent="0.2">
      <c r="A10" s="9" t="s">
        <v>8</v>
      </c>
      <c r="B10" s="15" t="s">
        <v>43</v>
      </c>
      <c r="C10" s="15" t="s">
        <v>38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99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</row>
    <row r="11" spans="1:30" ht="28" x14ac:dyDescent="0.2">
      <c r="A11" s="9" t="s">
        <v>9</v>
      </c>
      <c r="B11" s="15" t="s">
        <v>44</v>
      </c>
      <c r="C11" s="15" t="s">
        <v>38</v>
      </c>
      <c r="D11" s="75" t="s">
        <v>430</v>
      </c>
      <c r="E11" s="75" t="s">
        <v>431</v>
      </c>
      <c r="F11" s="75" t="s">
        <v>432</v>
      </c>
      <c r="G11" s="75" t="s">
        <v>433</v>
      </c>
      <c r="H11" s="75" t="s">
        <v>434</v>
      </c>
      <c r="I11" s="75" t="s">
        <v>435</v>
      </c>
      <c r="J11" s="75">
        <v>0</v>
      </c>
      <c r="K11" s="75">
        <v>0</v>
      </c>
      <c r="L11" s="75" t="s">
        <v>436</v>
      </c>
      <c r="M11" s="75">
        <v>0</v>
      </c>
      <c r="N11" s="75" t="s">
        <v>437</v>
      </c>
      <c r="O11" s="75" t="s">
        <v>438</v>
      </c>
      <c r="P11" s="75" t="s">
        <v>439</v>
      </c>
      <c r="Q11" s="75" t="s">
        <v>440</v>
      </c>
      <c r="R11" s="75" t="s">
        <v>441</v>
      </c>
      <c r="S11" s="75" t="s">
        <v>442</v>
      </c>
      <c r="T11" s="75" t="s">
        <v>443</v>
      </c>
      <c r="U11" s="99">
        <v>0</v>
      </c>
      <c r="V11" s="75" t="s">
        <v>444</v>
      </c>
      <c r="W11" s="75">
        <v>0</v>
      </c>
      <c r="X11" s="75" t="s">
        <v>445</v>
      </c>
      <c r="Y11" s="75" t="s">
        <v>446</v>
      </c>
      <c r="Z11" s="75">
        <v>0</v>
      </c>
    </row>
    <row r="12" spans="1:30" ht="32.25" customHeight="1" x14ac:dyDescent="0.2">
      <c r="A12" s="9" t="s">
        <v>10</v>
      </c>
      <c r="B12" s="15" t="s">
        <v>447</v>
      </c>
      <c r="C12" s="15" t="s">
        <v>38</v>
      </c>
      <c r="D12" s="75" t="s">
        <v>448</v>
      </c>
      <c r="E12" s="75" t="s">
        <v>449</v>
      </c>
      <c r="F12" s="75" t="s">
        <v>450</v>
      </c>
      <c r="G12" s="75" t="s">
        <v>451</v>
      </c>
      <c r="H12" s="75" t="s">
        <v>452</v>
      </c>
      <c r="I12" s="75" t="s">
        <v>453</v>
      </c>
      <c r="J12" s="75" t="s">
        <v>454</v>
      </c>
      <c r="K12" s="75" t="s">
        <v>455</v>
      </c>
      <c r="L12" s="75" t="s">
        <v>456</v>
      </c>
      <c r="M12" s="75" t="s">
        <v>457</v>
      </c>
      <c r="N12" s="75" t="s">
        <v>458</v>
      </c>
      <c r="O12" s="75" t="s">
        <v>459</v>
      </c>
      <c r="P12" s="75" t="s">
        <v>460</v>
      </c>
      <c r="Q12" s="75" t="s">
        <v>461</v>
      </c>
      <c r="R12" s="75" t="s">
        <v>462</v>
      </c>
      <c r="S12" s="75" t="s">
        <v>463</v>
      </c>
      <c r="T12" s="75" t="s">
        <v>464</v>
      </c>
      <c r="U12" s="99" t="s">
        <v>465</v>
      </c>
      <c r="V12" s="75" t="s">
        <v>466</v>
      </c>
      <c r="W12" s="75" t="s">
        <v>467</v>
      </c>
      <c r="X12" s="75" t="s">
        <v>468</v>
      </c>
      <c r="Y12" s="75" t="s">
        <v>469</v>
      </c>
      <c r="Z12" s="75">
        <v>2091923</v>
      </c>
      <c r="AA12" s="79" t="s">
        <v>470</v>
      </c>
      <c r="AB12" s="79" t="s">
        <v>471</v>
      </c>
      <c r="AC12" s="79"/>
      <c r="AD12" s="79"/>
    </row>
    <row r="13" spans="1:30" x14ac:dyDescent="0.2">
      <c r="A13" s="9" t="s">
        <v>11</v>
      </c>
      <c r="B13" s="15" t="s">
        <v>130</v>
      </c>
      <c r="C13" s="15" t="s">
        <v>38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99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</row>
    <row r="14" spans="1:30" ht="54.75" customHeight="1" x14ac:dyDescent="0.2">
      <c r="A14" s="9" t="s">
        <v>12</v>
      </c>
      <c r="B14" s="15" t="s">
        <v>131</v>
      </c>
      <c r="C14" s="15" t="s">
        <v>38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99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</row>
    <row r="15" spans="1:30" x14ac:dyDescent="0.2">
      <c r="A15" s="9" t="s">
        <v>13</v>
      </c>
      <c r="B15" s="15" t="s">
        <v>132</v>
      </c>
      <c r="C15" s="15" t="s">
        <v>38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99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</row>
    <row r="16" spans="1:30" x14ac:dyDescent="0.2">
      <c r="A16" s="9" t="s">
        <v>14</v>
      </c>
      <c r="B16" s="15" t="s">
        <v>472</v>
      </c>
      <c r="C16" s="15" t="s">
        <v>38</v>
      </c>
      <c r="D16" s="75" t="s">
        <v>473</v>
      </c>
      <c r="E16" s="75" t="s">
        <v>474</v>
      </c>
      <c r="F16" s="75" t="s">
        <v>475</v>
      </c>
      <c r="G16" s="75" t="s">
        <v>476</v>
      </c>
      <c r="H16" s="75" t="s">
        <v>477</v>
      </c>
      <c r="I16" s="75" t="s">
        <v>478</v>
      </c>
      <c r="J16" s="75" t="s">
        <v>479</v>
      </c>
      <c r="K16" s="75" t="s">
        <v>480</v>
      </c>
      <c r="L16" s="75" t="s">
        <v>481</v>
      </c>
      <c r="M16" s="75" t="s">
        <v>482</v>
      </c>
      <c r="N16" s="75" t="s">
        <v>483</v>
      </c>
      <c r="O16" s="75" t="s">
        <v>484</v>
      </c>
      <c r="P16" s="75" t="s">
        <v>485</v>
      </c>
      <c r="Q16" s="75" t="s">
        <v>486</v>
      </c>
      <c r="R16" s="75" t="s">
        <v>487</v>
      </c>
      <c r="S16" s="75" t="s">
        <v>488</v>
      </c>
      <c r="T16" s="75" t="s">
        <v>489</v>
      </c>
      <c r="U16" s="99" t="s">
        <v>490</v>
      </c>
      <c r="V16" s="75" t="s">
        <v>491</v>
      </c>
      <c r="W16" s="75" t="s">
        <v>492</v>
      </c>
      <c r="X16" s="75" t="s">
        <v>493</v>
      </c>
      <c r="Y16" s="75" t="s">
        <v>494</v>
      </c>
      <c r="Z16" s="75" t="s">
        <v>495</v>
      </c>
    </row>
    <row r="17" spans="1:28" ht="28" x14ac:dyDescent="0.2">
      <c r="A17" s="9" t="s">
        <v>15</v>
      </c>
      <c r="B17" s="15" t="s">
        <v>133</v>
      </c>
      <c r="C17" s="15" t="s">
        <v>38</v>
      </c>
      <c r="D17" s="75" t="s">
        <v>496</v>
      </c>
      <c r="E17" s="75" t="s">
        <v>497</v>
      </c>
      <c r="F17" s="75" t="s">
        <v>498</v>
      </c>
      <c r="G17" s="75" t="s">
        <v>499</v>
      </c>
      <c r="H17" s="75" t="s">
        <v>500</v>
      </c>
      <c r="I17" s="75" t="s">
        <v>501</v>
      </c>
      <c r="J17" s="75" t="s">
        <v>502</v>
      </c>
      <c r="K17" s="75" t="s">
        <v>503</v>
      </c>
      <c r="L17" s="75" t="s">
        <v>504</v>
      </c>
      <c r="M17" s="75" t="s">
        <v>505</v>
      </c>
      <c r="N17" s="75" t="s">
        <v>506</v>
      </c>
      <c r="O17" s="75" t="s">
        <v>507</v>
      </c>
      <c r="P17" s="75" t="s">
        <v>508</v>
      </c>
      <c r="Q17" s="75" t="s">
        <v>509</v>
      </c>
      <c r="R17" s="75" t="s">
        <v>510</v>
      </c>
      <c r="S17" s="75" t="s">
        <v>511</v>
      </c>
      <c r="T17" s="75" t="s">
        <v>512</v>
      </c>
      <c r="U17" s="99" t="s">
        <v>490</v>
      </c>
      <c r="V17" s="75" t="s">
        <v>513</v>
      </c>
      <c r="W17" s="75" t="s">
        <v>514</v>
      </c>
      <c r="X17" s="75" t="s">
        <v>515</v>
      </c>
      <c r="Y17" s="75" t="s">
        <v>516</v>
      </c>
      <c r="Z17" s="75" t="s">
        <v>517</v>
      </c>
    </row>
    <row r="18" spans="1:28" ht="28" x14ac:dyDescent="0.2">
      <c r="A18" s="9" t="s">
        <v>16</v>
      </c>
      <c r="B18" s="15" t="s">
        <v>134</v>
      </c>
      <c r="C18" s="15" t="s">
        <v>38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99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</row>
    <row r="19" spans="1:28" x14ac:dyDescent="0.2">
      <c r="A19" s="9" t="s">
        <v>17</v>
      </c>
      <c r="B19" s="15" t="s">
        <v>135</v>
      </c>
      <c r="C19" s="15" t="s">
        <v>38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99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</row>
    <row r="20" spans="1:28" ht="28" x14ac:dyDescent="0.2">
      <c r="A20" s="9" t="s">
        <v>18</v>
      </c>
      <c r="B20" s="15" t="s">
        <v>136</v>
      </c>
      <c r="C20" s="15" t="s">
        <v>38</v>
      </c>
      <c r="D20" s="75">
        <v>12900</v>
      </c>
      <c r="E20" s="75">
        <v>88200</v>
      </c>
      <c r="F20" s="75">
        <v>10400</v>
      </c>
      <c r="G20" s="75">
        <v>61200</v>
      </c>
      <c r="H20" s="75">
        <v>37800</v>
      </c>
      <c r="I20" s="75">
        <v>50400</v>
      </c>
      <c r="J20" s="75">
        <v>33000</v>
      </c>
      <c r="K20" s="75" t="s">
        <v>518</v>
      </c>
      <c r="L20" s="75">
        <v>76750</v>
      </c>
      <c r="M20" s="75" t="s">
        <v>519</v>
      </c>
      <c r="N20" s="75">
        <v>87996</v>
      </c>
      <c r="O20" s="75">
        <v>14114</v>
      </c>
      <c r="P20" s="75">
        <v>33850</v>
      </c>
      <c r="Q20" s="75">
        <v>33850</v>
      </c>
      <c r="R20" s="75">
        <v>98650</v>
      </c>
      <c r="S20" s="75">
        <v>56650</v>
      </c>
      <c r="T20" s="75">
        <v>56650</v>
      </c>
      <c r="U20" s="99"/>
      <c r="V20" s="75">
        <v>69850</v>
      </c>
      <c r="W20" s="75" t="s">
        <v>520</v>
      </c>
      <c r="X20" s="75">
        <v>63000</v>
      </c>
      <c r="Y20" s="75">
        <v>37800</v>
      </c>
      <c r="Z20" s="75">
        <v>2000</v>
      </c>
      <c r="AA20" s="79" t="s">
        <v>521</v>
      </c>
      <c r="AB20" s="79" t="s">
        <v>521</v>
      </c>
    </row>
    <row r="21" spans="1:28" x14ac:dyDescent="0.2">
      <c r="A21" s="9" t="s">
        <v>19</v>
      </c>
      <c r="B21" s="15" t="s">
        <v>159</v>
      </c>
      <c r="C21" s="15" t="s">
        <v>38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99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</row>
    <row r="22" spans="1:28" x14ac:dyDescent="0.2">
      <c r="A22" s="9" t="s">
        <v>20</v>
      </c>
      <c r="B22" s="15" t="s">
        <v>47</v>
      </c>
      <c r="C22" s="15" t="s">
        <v>38</v>
      </c>
      <c r="D22" s="75" t="s">
        <v>473</v>
      </c>
      <c r="E22" s="75" t="s">
        <v>474</v>
      </c>
      <c r="F22" s="75" t="s">
        <v>475</v>
      </c>
      <c r="G22" s="75" t="s">
        <v>476</v>
      </c>
      <c r="H22" s="75" t="s">
        <v>477</v>
      </c>
      <c r="I22" s="75" t="s">
        <v>478</v>
      </c>
      <c r="J22" s="75" t="s">
        <v>479</v>
      </c>
      <c r="K22" s="75" t="s">
        <v>480</v>
      </c>
      <c r="L22" s="75" t="s">
        <v>481</v>
      </c>
      <c r="M22" s="75" t="s">
        <v>482</v>
      </c>
      <c r="N22" s="75" t="s">
        <v>483</v>
      </c>
      <c r="O22" s="75" t="s">
        <v>484</v>
      </c>
      <c r="P22" s="75" t="s">
        <v>485</v>
      </c>
      <c r="Q22" s="75" t="s">
        <v>486</v>
      </c>
      <c r="R22" s="75" t="s">
        <v>487</v>
      </c>
      <c r="S22" s="75" t="s">
        <v>488</v>
      </c>
      <c r="T22" s="75" t="s">
        <v>489</v>
      </c>
      <c r="U22" s="99" t="s">
        <v>490</v>
      </c>
      <c r="V22" s="75" t="s">
        <v>491</v>
      </c>
      <c r="W22" s="75" t="s">
        <v>492</v>
      </c>
      <c r="X22" s="75" t="s">
        <v>493</v>
      </c>
      <c r="Y22" s="75" t="s">
        <v>494</v>
      </c>
      <c r="Z22" s="75" t="s">
        <v>495</v>
      </c>
    </row>
    <row r="23" spans="1:28" ht="28" x14ac:dyDescent="0.2">
      <c r="A23" s="9" t="s">
        <v>21</v>
      </c>
      <c r="B23" s="15" t="s">
        <v>48</v>
      </c>
      <c r="C23" s="15" t="s">
        <v>38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99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</row>
    <row r="24" spans="1:28" ht="28" x14ac:dyDescent="0.2">
      <c r="A24" s="9" t="s">
        <v>22</v>
      </c>
      <c r="B24" s="15" t="s">
        <v>49</v>
      </c>
      <c r="C24" s="15" t="s">
        <v>38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99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</row>
    <row r="25" spans="1:28" ht="28" x14ac:dyDescent="0.2">
      <c r="A25" s="9" t="s">
        <v>23</v>
      </c>
      <c r="B25" s="15" t="s">
        <v>50</v>
      </c>
      <c r="C25" s="15" t="s">
        <v>38</v>
      </c>
      <c r="D25" s="75" t="s">
        <v>522</v>
      </c>
      <c r="E25" s="75" t="s">
        <v>523</v>
      </c>
      <c r="F25" s="75" t="s">
        <v>524</v>
      </c>
      <c r="G25" s="75" t="s">
        <v>525</v>
      </c>
      <c r="H25" s="75" t="s">
        <v>526</v>
      </c>
      <c r="I25" s="75" t="s">
        <v>527</v>
      </c>
      <c r="J25" s="75" t="s">
        <v>528</v>
      </c>
      <c r="K25" s="75" t="s">
        <v>529</v>
      </c>
      <c r="L25" s="75" t="s">
        <v>530</v>
      </c>
      <c r="M25" s="75" t="s">
        <v>531</v>
      </c>
      <c r="N25" s="75" t="s">
        <v>532</v>
      </c>
      <c r="O25" s="75" t="s">
        <v>533</v>
      </c>
      <c r="P25" s="75" t="s">
        <v>534</v>
      </c>
      <c r="Q25" s="75" t="s">
        <v>535</v>
      </c>
      <c r="R25" s="75" t="s">
        <v>536</v>
      </c>
      <c r="S25" s="75" t="s">
        <v>537</v>
      </c>
      <c r="T25" s="75" t="s">
        <v>538</v>
      </c>
      <c r="U25" s="99" t="s">
        <v>539</v>
      </c>
      <c r="V25" s="75" t="s">
        <v>540</v>
      </c>
      <c r="W25" s="75" t="s">
        <v>541</v>
      </c>
      <c r="X25" s="75" t="s">
        <v>542</v>
      </c>
      <c r="Y25" s="75" t="s">
        <v>543</v>
      </c>
      <c r="Z25" s="75" t="s">
        <v>544</v>
      </c>
    </row>
    <row r="26" spans="1:28" ht="43.5" customHeight="1" x14ac:dyDescent="0.2">
      <c r="A26" s="147" t="s">
        <v>137</v>
      </c>
      <c r="B26" s="147"/>
      <c r="C26" s="147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100"/>
      <c r="V26" s="81"/>
      <c r="W26" s="81"/>
      <c r="X26" s="81"/>
      <c r="Y26" s="81"/>
      <c r="Z26" s="81"/>
    </row>
    <row r="27" spans="1:28" s="64" customFormat="1" ht="84" x14ac:dyDescent="0.2">
      <c r="A27" s="20" t="s">
        <v>202</v>
      </c>
      <c r="B27" s="19" t="s">
        <v>39</v>
      </c>
      <c r="C27" s="15" t="s">
        <v>4</v>
      </c>
      <c r="D27" s="77" t="s">
        <v>353</v>
      </c>
      <c r="E27" s="77" t="s">
        <v>353</v>
      </c>
      <c r="F27" s="77" t="s">
        <v>353</v>
      </c>
      <c r="G27" s="77" t="s">
        <v>353</v>
      </c>
      <c r="H27" s="77" t="s">
        <v>353</v>
      </c>
      <c r="I27" s="77" t="s">
        <v>353</v>
      </c>
      <c r="J27" s="77" t="s">
        <v>353</v>
      </c>
      <c r="K27" s="77" t="s">
        <v>353</v>
      </c>
      <c r="L27" s="77" t="s">
        <v>353</v>
      </c>
      <c r="M27" s="77" t="s">
        <v>353</v>
      </c>
      <c r="N27" s="77" t="s">
        <v>353</v>
      </c>
      <c r="O27" s="77" t="s">
        <v>353</v>
      </c>
      <c r="P27" s="77" t="s">
        <v>353</v>
      </c>
      <c r="Q27" s="77" t="s">
        <v>353</v>
      </c>
      <c r="R27" s="77" t="s">
        <v>353</v>
      </c>
      <c r="S27" s="77" t="s">
        <v>353</v>
      </c>
      <c r="T27" s="77" t="s">
        <v>353</v>
      </c>
      <c r="U27" s="101" t="s">
        <v>353</v>
      </c>
      <c r="V27" s="77" t="s">
        <v>353</v>
      </c>
      <c r="W27" s="77" t="s">
        <v>353</v>
      </c>
      <c r="X27" s="77" t="s">
        <v>353</v>
      </c>
      <c r="Y27" s="77" t="s">
        <v>353</v>
      </c>
      <c r="Z27" s="77" t="s">
        <v>353</v>
      </c>
      <c r="AA27" s="66"/>
      <c r="AB27" s="66"/>
    </row>
    <row r="28" spans="1:28" s="64" customFormat="1" x14ac:dyDescent="0.2">
      <c r="A28" s="9" t="s">
        <v>203</v>
      </c>
      <c r="B28" s="15" t="s">
        <v>51</v>
      </c>
      <c r="C28" s="15" t="s">
        <v>38</v>
      </c>
      <c r="D28" s="75" t="s">
        <v>690</v>
      </c>
      <c r="E28" s="75" t="s">
        <v>691</v>
      </c>
      <c r="F28" s="75" t="s">
        <v>692</v>
      </c>
      <c r="G28" s="75" t="s">
        <v>693</v>
      </c>
      <c r="H28" s="75" t="s">
        <v>694</v>
      </c>
      <c r="I28" s="75" t="s">
        <v>695</v>
      </c>
      <c r="J28" s="75" t="s">
        <v>696</v>
      </c>
      <c r="K28" s="75" t="s">
        <v>1517</v>
      </c>
      <c r="L28" s="75" t="s">
        <v>1518</v>
      </c>
      <c r="M28" s="75" t="s">
        <v>699</v>
      </c>
      <c r="N28" s="75" t="s">
        <v>700</v>
      </c>
      <c r="O28" s="75" t="s">
        <v>701</v>
      </c>
      <c r="P28" s="75" t="s">
        <v>702</v>
      </c>
      <c r="Q28" s="75" t="s">
        <v>703</v>
      </c>
      <c r="R28" s="75" t="s">
        <v>704</v>
      </c>
      <c r="S28" s="75" t="s">
        <v>705</v>
      </c>
      <c r="T28" s="75" t="s">
        <v>706</v>
      </c>
      <c r="U28" s="99" t="s">
        <v>545</v>
      </c>
      <c r="V28" s="75" t="s">
        <v>707</v>
      </c>
      <c r="W28" s="75" t="s">
        <v>1519</v>
      </c>
      <c r="X28" s="75" t="s">
        <v>1520</v>
      </c>
      <c r="Y28" s="75" t="s">
        <v>710</v>
      </c>
      <c r="Z28" s="75" t="s">
        <v>1521</v>
      </c>
      <c r="AA28" s="66" t="s">
        <v>547</v>
      </c>
      <c r="AB28" s="66" t="s">
        <v>548</v>
      </c>
    </row>
    <row r="29" spans="1:28" s="64" customFormat="1" ht="126" x14ac:dyDescent="0.2">
      <c r="A29" s="13" t="s">
        <v>165</v>
      </c>
      <c r="B29" s="19" t="s">
        <v>549</v>
      </c>
      <c r="C29" s="15" t="s">
        <v>4</v>
      </c>
      <c r="D29" s="29" t="s">
        <v>550</v>
      </c>
      <c r="E29" s="29" t="s">
        <v>550</v>
      </c>
      <c r="F29" s="29" t="s">
        <v>550</v>
      </c>
      <c r="G29" s="29" t="s">
        <v>550</v>
      </c>
      <c r="H29" s="29" t="s">
        <v>550</v>
      </c>
      <c r="I29" s="29" t="s">
        <v>550</v>
      </c>
      <c r="J29" s="29" t="s">
        <v>550</v>
      </c>
      <c r="K29" s="29" t="s">
        <v>550</v>
      </c>
      <c r="L29" s="29" t="s">
        <v>550</v>
      </c>
      <c r="M29" s="29" t="s">
        <v>550</v>
      </c>
      <c r="N29" s="29" t="s">
        <v>550</v>
      </c>
      <c r="O29" s="29" t="s">
        <v>550</v>
      </c>
      <c r="P29" s="29" t="s">
        <v>550</v>
      </c>
      <c r="Q29" s="29" t="s">
        <v>550</v>
      </c>
      <c r="R29" s="29" t="s">
        <v>550</v>
      </c>
      <c r="S29" s="29" t="s">
        <v>550</v>
      </c>
      <c r="T29" s="29" t="s">
        <v>550</v>
      </c>
      <c r="U29" s="102"/>
      <c r="V29" s="29" t="s">
        <v>550</v>
      </c>
      <c r="W29" s="29" t="s">
        <v>550</v>
      </c>
      <c r="X29" s="29" t="s">
        <v>550</v>
      </c>
      <c r="Y29" s="29" t="s">
        <v>550</v>
      </c>
      <c r="Z29" s="29" t="s">
        <v>550</v>
      </c>
      <c r="AA29" s="66"/>
      <c r="AB29" s="66"/>
    </row>
    <row r="30" spans="1:28" s="64" customFormat="1" ht="28" x14ac:dyDescent="0.2">
      <c r="A30" s="18" t="s">
        <v>166</v>
      </c>
      <c r="B30" s="15" t="s">
        <v>53</v>
      </c>
      <c r="C30" s="15" t="s">
        <v>4</v>
      </c>
      <c r="D30" s="29" t="s">
        <v>355</v>
      </c>
      <c r="E30" s="29" t="s">
        <v>355</v>
      </c>
      <c r="F30" s="29" t="s">
        <v>355</v>
      </c>
      <c r="G30" s="29" t="s">
        <v>355</v>
      </c>
      <c r="H30" s="29" t="s">
        <v>355</v>
      </c>
      <c r="I30" s="29" t="s">
        <v>355</v>
      </c>
      <c r="J30" s="29" t="s">
        <v>355</v>
      </c>
      <c r="K30" s="29" t="s">
        <v>355</v>
      </c>
      <c r="L30" s="29" t="s">
        <v>355</v>
      </c>
      <c r="M30" s="29" t="s">
        <v>355</v>
      </c>
      <c r="N30" s="29" t="s">
        <v>355</v>
      </c>
      <c r="O30" s="29" t="s">
        <v>355</v>
      </c>
      <c r="P30" s="29" t="s">
        <v>355</v>
      </c>
      <c r="Q30" s="29" t="s">
        <v>355</v>
      </c>
      <c r="R30" s="29" t="s">
        <v>355</v>
      </c>
      <c r="S30" s="29" t="s">
        <v>355</v>
      </c>
      <c r="T30" s="29" t="s">
        <v>355</v>
      </c>
      <c r="U30" s="102"/>
      <c r="V30" s="29" t="s">
        <v>355</v>
      </c>
      <c r="W30" s="29" t="s">
        <v>355</v>
      </c>
      <c r="X30" s="29" t="s">
        <v>355</v>
      </c>
      <c r="Y30" s="29" t="s">
        <v>355</v>
      </c>
      <c r="Z30" s="29" t="s">
        <v>355</v>
      </c>
      <c r="AA30" s="66"/>
      <c r="AB30" s="66"/>
    </row>
    <row r="31" spans="1:28" s="64" customFormat="1" x14ac:dyDescent="0.2">
      <c r="A31" s="9" t="s">
        <v>167</v>
      </c>
      <c r="B31" s="15" t="s">
        <v>2</v>
      </c>
      <c r="C31" s="15" t="s">
        <v>4</v>
      </c>
      <c r="D31" s="75" t="s">
        <v>356</v>
      </c>
      <c r="E31" s="75" t="s">
        <v>356</v>
      </c>
      <c r="F31" s="75" t="s">
        <v>356</v>
      </c>
      <c r="G31" s="75" t="s">
        <v>356</v>
      </c>
      <c r="H31" s="75" t="s">
        <v>356</v>
      </c>
      <c r="I31" s="75" t="s">
        <v>356</v>
      </c>
      <c r="J31" s="75" t="s">
        <v>356</v>
      </c>
      <c r="K31" s="75" t="s">
        <v>356</v>
      </c>
      <c r="L31" s="75" t="s">
        <v>356</v>
      </c>
      <c r="M31" s="75" t="s">
        <v>356</v>
      </c>
      <c r="N31" s="75" t="s">
        <v>356</v>
      </c>
      <c r="O31" s="75" t="s">
        <v>356</v>
      </c>
      <c r="P31" s="75" t="s">
        <v>356</v>
      </c>
      <c r="Q31" s="75" t="s">
        <v>356</v>
      </c>
      <c r="R31" s="75" t="s">
        <v>356</v>
      </c>
      <c r="S31" s="75" t="s">
        <v>356</v>
      </c>
      <c r="T31" s="75" t="s">
        <v>356</v>
      </c>
      <c r="U31" s="99"/>
      <c r="V31" s="75" t="s">
        <v>356</v>
      </c>
      <c r="W31" s="75" t="s">
        <v>356</v>
      </c>
      <c r="X31" s="75" t="s">
        <v>356</v>
      </c>
      <c r="Y31" s="75" t="s">
        <v>356</v>
      </c>
      <c r="Z31" s="75" t="s">
        <v>356</v>
      </c>
      <c r="AA31" s="66"/>
      <c r="AB31" s="66"/>
    </row>
    <row r="32" spans="1:28" s="64" customFormat="1" x14ac:dyDescent="0.2">
      <c r="A32" s="9" t="s">
        <v>168</v>
      </c>
      <c r="B32" s="15" t="s">
        <v>54</v>
      </c>
      <c r="C32" s="15" t="s">
        <v>38</v>
      </c>
      <c r="D32" s="75" t="s">
        <v>1522</v>
      </c>
      <c r="E32" s="75" t="s">
        <v>1522</v>
      </c>
      <c r="F32" s="75" t="s">
        <v>1522</v>
      </c>
      <c r="G32" s="75" t="s">
        <v>1522</v>
      </c>
      <c r="H32" s="75" t="s">
        <v>1522</v>
      </c>
      <c r="I32" s="75" t="s">
        <v>1522</v>
      </c>
      <c r="J32" s="75" t="s">
        <v>1522</v>
      </c>
      <c r="K32" s="75" t="s">
        <v>1522</v>
      </c>
      <c r="L32" s="75" t="s">
        <v>1522</v>
      </c>
      <c r="M32" s="75" t="s">
        <v>1522</v>
      </c>
      <c r="N32" s="75" t="s">
        <v>1524</v>
      </c>
      <c r="O32" s="75" t="s">
        <v>1524</v>
      </c>
      <c r="P32" s="75" t="s">
        <v>1524</v>
      </c>
      <c r="Q32" s="75" t="s">
        <v>1524</v>
      </c>
      <c r="R32" s="24" t="s">
        <v>1524</v>
      </c>
      <c r="S32" s="75" t="s">
        <v>1522</v>
      </c>
      <c r="T32" s="75" t="s">
        <v>1522</v>
      </c>
      <c r="U32" s="99" t="s">
        <v>1522</v>
      </c>
      <c r="V32" s="75" t="s">
        <v>1522</v>
      </c>
      <c r="W32" s="75" t="s">
        <v>1522</v>
      </c>
      <c r="X32" s="75" t="s">
        <v>1523</v>
      </c>
      <c r="Y32" s="24" t="s">
        <v>1523</v>
      </c>
      <c r="Z32" s="24" t="s">
        <v>1522</v>
      </c>
      <c r="AA32" s="66"/>
      <c r="AB32" s="66"/>
    </row>
    <row r="33" spans="1:28" s="64" customFormat="1" ht="84" x14ac:dyDescent="0.2">
      <c r="A33" s="20" t="s">
        <v>202</v>
      </c>
      <c r="B33" s="19" t="s">
        <v>39</v>
      </c>
      <c r="C33" s="15" t="s">
        <v>4</v>
      </c>
      <c r="D33" s="77" t="s">
        <v>551</v>
      </c>
      <c r="E33" s="77" t="s">
        <v>551</v>
      </c>
      <c r="F33" s="77" t="s">
        <v>551</v>
      </c>
      <c r="G33" s="77" t="s">
        <v>551</v>
      </c>
      <c r="H33" s="77" t="s">
        <v>551</v>
      </c>
      <c r="I33" s="77" t="s">
        <v>551</v>
      </c>
      <c r="J33" s="77" t="s">
        <v>551</v>
      </c>
      <c r="K33" s="77" t="s">
        <v>551</v>
      </c>
      <c r="L33" s="77" t="s">
        <v>551</v>
      </c>
      <c r="M33" s="77" t="s">
        <v>551</v>
      </c>
      <c r="N33" s="77" t="s">
        <v>551</v>
      </c>
      <c r="O33" s="77" t="s">
        <v>551</v>
      </c>
      <c r="P33" s="77" t="s">
        <v>551</v>
      </c>
      <c r="Q33" s="77" t="s">
        <v>551</v>
      </c>
      <c r="R33" s="77" t="s">
        <v>551</v>
      </c>
      <c r="S33" s="77" t="s">
        <v>551</v>
      </c>
      <c r="T33" s="77" t="s">
        <v>551</v>
      </c>
      <c r="U33" s="101"/>
      <c r="V33" s="77" t="s">
        <v>551</v>
      </c>
      <c r="W33" s="77" t="s">
        <v>551</v>
      </c>
      <c r="X33" s="77" t="s">
        <v>551</v>
      </c>
      <c r="Y33" s="77" t="s">
        <v>551</v>
      </c>
      <c r="Z33" s="77" t="s">
        <v>551</v>
      </c>
      <c r="AA33" s="66"/>
      <c r="AB33" s="66"/>
    </row>
    <row r="34" spans="1:28" s="64" customFormat="1" x14ac:dyDescent="0.2">
      <c r="A34" s="9" t="s">
        <v>203</v>
      </c>
      <c r="B34" s="15" t="s">
        <v>51</v>
      </c>
      <c r="C34" s="15" t="s">
        <v>38</v>
      </c>
      <c r="D34" s="75" t="s">
        <v>552</v>
      </c>
      <c r="E34" s="75" t="s">
        <v>553</v>
      </c>
      <c r="F34" s="75" t="s">
        <v>554</v>
      </c>
      <c r="G34" s="75" t="s">
        <v>555</v>
      </c>
      <c r="H34" s="75" t="s">
        <v>556</v>
      </c>
      <c r="I34" s="75" t="s">
        <v>557</v>
      </c>
      <c r="J34" s="75" t="s">
        <v>558</v>
      </c>
      <c r="K34" s="75">
        <v>3333415</v>
      </c>
      <c r="L34" s="75" t="s">
        <v>559</v>
      </c>
      <c r="M34" s="75" t="s">
        <v>560</v>
      </c>
      <c r="N34" s="75">
        <v>2234191</v>
      </c>
      <c r="O34" s="75" t="s">
        <v>561</v>
      </c>
      <c r="P34" s="75" t="s">
        <v>562</v>
      </c>
      <c r="Q34" s="75" t="s">
        <v>563</v>
      </c>
      <c r="R34" s="75" t="s">
        <v>564</v>
      </c>
      <c r="S34" s="75" t="s">
        <v>565</v>
      </c>
      <c r="T34" s="75" t="s">
        <v>566</v>
      </c>
      <c r="U34" s="99"/>
      <c r="V34" s="75" t="s">
        <v>567</v>
      </c>
      <c r="W34" s="75" t="s">
        <v>568</v>
      </c>
      <c r="X34" s="75" t="s">
        <v>569</v>
      </c>
      <c r="Y34" s="75" t="s">
        <v>570</v>
      </c>
      <c r="Z34" s="75" t="s">
        <v>571</v>
      </c>
      <c r="AA34" s="66" t="s">
        <v>572</v>
      </c>
      <c r="AB34" s="66" t="s">
        <v>573</v>
      </c>
    </row>
    <row r="35" spans="1:28" s="64" customFormat="1" ht="140" x14ac:dyDescent="0.2">
      <c r="A35" s="19" t="s">
        <v>204</v>
      </c>
      <c r="B35" s="19" t="s">
        <v>549</v>
      </c>
      <c r="C35" s="15" t="s">
        <v>4</v>
      </c>
      <c r="D35" s="29" t="s">
        <v>574</v>
      </c>
      <c r="E35" s="29" t="s">
        <v>574</v>
      </c>
      <c r="F35" s="29" t="s">
        <v>574</v>
      </c>
      <c r="G35" s="29" t="s">
        <v>574</v>
      </c>
      <c r="H35" s="29" t="s">
        <v>574</v>
      </c>
      <c r="I35" s="29" t="s">
        <v>574</v>
      </c>
      <c r="J35" s="29" t="s">
        <v>574</v>
      </c>
      <c r="K35" s="29" t="s">
        <v>574</v>
      </c>
      <c r="L35" s="29" t="s">
        <v>574</v>
      </c>
      <c r="M35" s="29" t="s">
        <v>574</v>
      </c>
      <c r="N35" s="29" t="s">
        <v>574</v>
      </c>
      <c r="O35" s="29" t="s">
        <v>574</v>
      </c>
      <c r="P35" s="29" t="s">
        <v>574</v>
      </c>
      <c r="Q35" s="29" t="s">
        <v>574</v>
      </c>
      <c r="R35" s="29" t="s">
        <v>574</v>
      </c>
      <c r="S35" s="29" t="s">
        <v>574</v>
      </c>
      <c r="T35" s="29" t="s">
        <v>574</v>
      </c>
      <c r="U35" s="102"/>
      <c r="V35" s="29" t="s">
        <v>574</v>
      </c>
      <c r="W35" s="29" t="s">
        <v>574</v>
      </c>
      <c r="X35" s="29" t="s">
        <v>574</v>
      </c>
      <c r="Y35" s="29" t="s">
        <v>574</v>
      </c>
      <c r="Z35" s="29" t="s">
        <v>574</v>
      </c>
      <c r="AA35" s="66"/>
      <c r="AB35" s="66"/>
    </row>
    <row r="36" spans="1:28" s="64" customFormat="1" ht="28" x14ac:dyDescent="0.2">
      <c r="A36" s="15" t="s">
        <v>205</v>
      </c>
      <c r="B36" s="15" t="s">
        <v>53</v>
      </c>
      <c r="C36" s="15" t="s">
        <v>4</v>
      </c>
      <c r="D36" s="29" t="s">
        <v>355</v>
      </c>
      <c r="E36" s="29" t="s">
        <v>355</v>
      </c>
      <c r="F36" s="29" t="s">
        <v>355</v>
      </c>
      <c r="G36" s="29" t="s">
        <v>355</v>
      </c>
      <c r="H36" s="29" t="s">
        <v>355</v>
      </c>
      <c r="I36" s="29" t="s">
        <v>355</v>
      </c>
      <c r="J36" s="29" t="s">
        <v>355</v>
      </c>
      <c r="K36" s="29" t="s">
        <v>355</v>
      </c>
      <c r="L36" s="29" t="s">
        <v>355</v>
      </c>
      <c r="M36" s="29" t="s">
        <v>355</v>
      </c>
      <c r="N36" s="29" t="s">
        <v>355</v>
      </c>
      <c r="O36" s="29" t="s">
        <v>355</v>
      </c>
      <c r="P36" s="29" t="s">
        <v>355</v>
      </c>
      <c r="Q36" s="29" t="s">
        <v>355</v>
      </c>
      <c r="R36" s="29" t="s">
        <v>355</v>
      </c>
      <c r="S36" s="29" t="s">
        <v>355</v>
      </c>
      <c r="T36" s="29" t="s">
        <v>355</v>
      </c>
      <c r="U36" s="102"/>
      <c r="V36" s="29" t="s">
        <v>355</v>
      </c>
      <c r="W36" s="29" t="s">
        <v>355</v>
      </c>
      <c r="X36" s="29" t="s">
        <v>355</v>
      </c>
      <c r="Y36" s="29" t="s">
        <v>355</v>
      </c>
      <c r="Z36" s="29" t="s">
        <v>355</v>
      </c>
      <c r="AA36" s="66"/>
      <c r="AB36" s="66"/>
    </row>
    <row r="37" spans="1:28" s="64" customFormat="1" x14ac:dyDescent="0.2">
      <c r="A37" s="15" t="s">
        <v>206</v>
      </c>
      <c r="B37" s="15" t="s">
        <v>2</v>
      </c>
      <c r="C37" s="15" t="s">
        <v>4</v>
      </c>
      <c r="D37" s="75" t="s">
        <v>356</v>
      </c>
      <c r="E37" s="75" t="s">
        <v>356</v>
      </c>
      <c r="F37" s="75" t="s">
        <v>356</v>
      </c>
      <c r="G37" s="75" t="s">
        <v>356</v>
      </c>
      <c r="H37" s="75" t="s">
        <v>356</v>
      </c>
      <c r="I37" s="75" t="s">
        <v>356</v>
      </c>
      <c r="J37" s="75" t="s">
        <v>356</v>
      </c>
      <c r="K37" s="75" t="s">
        <v>356</v>
      </c>
      <c r="L37" s="75" t="s">
        <v>356</v>
      </c>
      <c r="M37" s="75" t="s">
        <v>356</v>
      </c>
      <c r="N37" s="75" t="s">
        <v>356</v>
      </c>
      <c r="O37" s="75" t="s">
        <v>356</v>
      </c>
      <c r="P37" s="75" t="s">
        <v>356</v>
      </c>
      <c r="Q37" s="75" t="s">
        <v>356</v>
      </c>
      <c r="R37" s="75" t="s">
        <v>356</v>
      </c>
      <c r="S37" s="75" t="s">
        <v>356</v>
      </c>
      <c r="T37" s="75" t="s">
        <v>356</v>
      </c>
      <c r="U37" s="99"/>
      <c r="V37" s="75" t="s">
        <v>356</v>
      </c>
      <c r="W37" s="75" t="s">
        <v>356</v>
      </c>
      <c r="X37" s="75" t="s">
        <v>356</v>
      </c>
      <c r="Y37" s="75" t="s">
        <v>356</v>
      </c>
      <c r="Z37" s="75" t="s">
        <v>356</v>
      </c>
      <c r="AA37" s="66"/>
      <c r="AB37" s="66"/>
    </row>
    <row r="38" spans="1:28" s="64" customFormat="1" x14ac:dyDescent="0.2">
      <c r="A38" s="15" t="s">
        <v>207</v>
      </c>
      <c r="B38" s="15" t="s">
        <v>54</v>
      </c>
      <c r="C38" s="15" t="s">
        <v>38</v>
      </c>
      <c r="D38" s="24" t="s">
        <v>1525</v>
      </c>
      <c r="E38" s="75" t="s">
        <v>1525</v>
      </c>
      <c r="F38" s="75" t="s">
        <v>1525</v>
      </c>
      <c r="G38" s="75" t="s">
        <v>1525</v>
      </c>
      <c r="H38" s="75" t="s">
        <v>1525</v>
      </c>
      <c r="I38" s="75" t="s">
        <v>1525</v>
      </c>
      <c r="J38" s="75" t="s">
        <v>1525</v>
      </c>
      <c r="K38" s="75" t="s">
        <v>1525</v>
      </c>
      <c r="L38" s="75" t="s">
        <v>1525</v>
      </c>
      <c r="M38" s="75" t="s">
        <v>1525</v>
      </c>
      <c r="N38" s="24" t="s">
        <v>1527</v>
      </c>
      <c r="O38" s="24" t="s">
        <v>1527</v>
      </c>
      <c r="P38" s="24" t="s">
        <v>1527</v>
      </c>
      <c r="Q38" s="24" t="s">
        <v>1527</v>
      </c>
      <c r="R38" s="24" t="s">
        <v>1527</v>
      </c>
      <c r="S38" s="24" t="s">
        <v>1525</v>
      </c>
      <c r="T38" s="24" t="s">
        <v>1525</v>
      </c>
      <c r="U38" s="103" t="s">
        <v>1525</v>
      </c>
      <c r="V38" s="24" t="s">
        <v>1525</v>
      </c>
      <c r="W38" s="24" t="s">
        <v>1525</v>
      </c>
      <c r="X38" s="24" t="s">
        <v>1526</v>
      </c>
      <c r="Y38" s="24" t="s">
        <v>1526</v>
      </c>
      <c r="Z38" s="24" t="s">
        <v>1525</v>
      </c>
      <c r="AA38" s="66"/>
      <c r="AB38" s="66"/>
    </row>
    <row r="39" spans="1:28" s="64" customFormat="1" ht="42" x14ac:dyDescent="0.2">
      <c r="A39" s="20" t="s">
        <v>202</v>
      </c>
      <c r="B39" s="19" t="s">
        <v>39</v>
      </c>
      <c r="C39" s="15" t="s">
        <v>4</v>
      </c>
      <c r="D39" s="77" t="s">
        <v>359</v>
      </c>
      <c r="E39" s="77" t="s">
        <v>359</v>
      </c>
      <c r="F39" s="77" t="s">
        <v>359</v>
      </c>
      <c r="G39" s="77" t="s">
        <v>359</v>
      </c>
      <c r="H39" s="77" t="s">
        <v>359</v>
      </c>
      <c r="I39" s="77" t="s">
        <v>359</v>
      </c>
      <c r="J39" s="77" t="s">
        <v>359</v>
      </c>
      <c r="K39" s="77" t="s">
        <v>359</v>
      </c>
      <c r="L39" s="77" t="s">
        <v>359</v>
      </c>
      <c r="M39" s="77" t="s">
        <v>359</v>
      </c>
      <c r="N39" s="77" t="s">
        <v>359</v>
      </c>
      <c r="O39" s="77" t="s">
        <v>359</v>
      </c>
      <c r="P39" s="77" t="s">
        <v>359</v>
      </c>
      <c r="Q39" s="77" t="s">
        <v>359</v>
      </c>
      <c r="R39" s="77" t="s">
        <v>359</v>
      </c>
      <c r="S39" s="77" t="s">
        <v>359</v>
      </c>
      <c r="T39" s="77" t="s">
        <v>359</v>
      </c>
      <c r="U39" s="101"/>
      <c r="V39" s="77" t="s">
        <v>359</v>
      </c>
      <c r="W39" s="77" t="s">
        <v>359</v>
      </c>
      <c r="X39" s="77" t="s">
        <v>359</v>
      </c>
      <c r="Y39" s="77" t="s">
        <v>359</v>
      </c>
      <c r="Z39" s="77" t="s">
        <v>359</v>
      </c>
      <c r="AA39" s="66"/>
      <c r="AB39" s="66"/>
    </row>
    <row r="40" spans="1:28" s="64" customFormat="1" x14ac:dyDescent="0.2">
      <c r="A40" s="9" t="s">
        <v>203</v>
      </c>
      <c r="B40" s="15" t="s">
        <v>51</v>
      </c>
      <c r="C40" s="15" t="s">
        <v>38</v>
      </c>
      <c r="D40" s="75" t="s">
        <v>575</v>
      </c>
      <c r="E40" s="75" t="s">
        <v>576</v>
      </c>
      <c r="F40" s="75" t="s">
        <v>577</v>
      </c>
      <c r="G40" s="75" t="s">
        <v>578</v>
      </c>
      <c r="H40" s="75" t="s">
        <v>579</v>
      </c>
      <c r="I40" s="75" t="s">
        <v>580</v>
      </c>
      <c r="J40" s="75" t="s">
        <v>581</v>
      </c>
      <c r="K40" s="75" t="s">
        <v>582</v>
      </c>
      <c r="L40" s="75" t="s">
        <v>583</v>
      </c>
      <c r="M40" s="75" t="s">
        <v>584</v>
      </c>
      <c r="N40" s="75" t="s">
        <v>585</v>
      </c>
      <c r="O40" s="75" t="s">
        <v>586</v>
      </c>
      <c r="P40" s="75" t="s">
        <v>587</v>
      </c>
      <c r="Q40" s="75" t="s">
        <v>588</v>
      </c>
      <c r="R40" s="75" t="s">
        <v>589</v>
      </c>
      <c r="S40" s="75" t="s">
        <v>590</v>
      </c>
      <c r="T40" s="75" t="s">
        <v>591</v>
      </c>
      <c r="U40" s="99"/>
      <c r="V40" s="75" t="s">
        <v>592</v>
      </c>
      <c r="W40" s="75" t="s">
        <v>593</v>
      </c>
      <c r="X40" s="75" t="s">
        <v>594</v>
      </c>
      <c r="Y40" s="75" t="s">
        <v>595</v>
      </c>
      <c r="Z40" s="75" t="s">
        <v>596</v>
      </c>
      <c r="AA40" s="66" t="s">
        <v>597</v>
      </c>
      <c r="AB40" s="66"/>
    </row>
    <row r="41" spans="1:28" s="64" customFormat="1" ht="41.25" customHeight="1" x14ac:dyDescent="0.2">
      <c r="A41" s="19" t="s">
        <v>209</v>
      </c>
      <c r="B41" s="19" t="s">
        <v>549</v>
      </c>
      <c r="C41" s="15" t="s">
        <v>4</v>
      </c>
      <c r="D41" s="29" t="s">
        <v>359</v>
      </c>
      <c r="E41" s="29" t="s">
        <v>359</v>
      </c>
      <c r="F41" s="29" t="s">
        <v>359</v>
      </c>
      <c r="G41" s="29" t="s">
        <v>359</v>
      </c>
      <c r="H41" s="29" t="s">
        <v>359</v>
      </c>
      <c r="I41" s="29" t="s">
        <v>359</v>
      </c>
      <c r="J41" s="29" t="s">
        <v>359</v>
      </c>
      <c r="K41" s="29" t="s">
        <v>359</v>
      </c>
      <c r="L41" s="29" t="s">
        <v>359</v>
      </c>
      <c r="M41" s="29" t="s">
        <v>359</v>
      </c>
      <c r="N41" s="29" t="s">
        <v>359</v>
      </c>
      <c r="O41" s="29" t="s">
        <v>359</v>
      </c>
      <c r="P41" s="29" t="s">
        <v>359</v>
      </c>
      <c r="Q41" s="29" t="s">
        <v>359</v>
      </c>
      <c r="R41" s="29" t="s">
        <v>359</v>
      </c>
      <c r="S41" s="29" t="s">
        <v>359</v>
      </c>
      <c r="T41" s="29" t="s">
        <v>359</v>
      </c>
      <c r="U41" s="102"/>
      <c r="V41" s="29" t="s">
        <v>359</v>
      </c>
      <c r="W41" s="29" t="s">
        <v>359</v>
      </c>
      <c r="X41" s="29" t="s">
        <v>359</v>
      </c>
      <c r="Y41" s="29" t="s">
        <v>359</v>
      </c>
      <c r="Z41" s="29" t="s">
        <v>359</v>
      </c>
      <c r="AA41" s="66"/>
      <c r="AB41" s="66"/>
    </row>
    <row r="42" spans="1:28" s="64" customFormat="1" ht="28" x14ac:dyDescent="0.2">
      <c r="A42" s="15" t="s">
        <v>208</v>
      </c>
      <c r="B42" s="15" t="s">
        <v>53</v>
      </c>
      <c r="C42" s="15" t="s">
        <v>4</v>
      </c>
      <c r="D42" s="29" t="s">
        <v>360</v>
      </c>
      <c r="E42" s="29" t="s">
        <v>360</v>
      </c>
      <c r="F42" s="29" t="s">
        <v>360</v>
      </c>
      <c r="G42" s="29" t="s">
        <v>360</v>
      </c>
      <c r="H42" s="29" t="s">
        <v>360</v>
      </c>
      <c r="I42" s="29" t="s">
        <v>360</v>
      </c>
      <c r="J42" s="29" t="s">
        <v>360</v>
      </c>
      <c r="K42" s="29" t="s">
        <v>360</v>
      </c>
      <c r="L42" s="29" t="s">
        <v>360</v>
      </c>
      <c r="M42" s="29" t="s">
        <v>360</v>
      </c>
      <c r="N42" s="29" t="s">
        <v>360</v>
      </c>
      <c r="O42" s="29" t="s">
        <v>360</v>
      </c>
      <c r="P42" s="29" t="s">
        <v>360</v>
      </c>
      <c r="Q42" s="29" t="s">
        <v>360</v>
      </c>
      <c r="R42" s="29" t="s">
        <v>360</v>
      </c>
      <c r="S42" s="29" t="s">
        <v>360</v>
      </c>
      <c r="T42" s="29" t="s">
        <v>360</v>
      </c>
      <c r="U42" s="102"/>
      <c r="V42" s="29" t="s">
        <v>360</v>
      </c>
      <c r="W42" s="29" t="s">
        <v>360</v>
      </c>
      <c r="X42" s="29" t="s">
        <v>360</v>
      </c>
      <c r="Y42" s="29" t="s">
        <v>360</v>
      </c>
      <c r="Z42" s="29" t="s">
        <v>360</v>
      </c>
      <c r="AA42" s="66"/>
      <c r="AB42" s="66"/>
    </row>
    <row r="43" spans="1:28" s="64" customFormat="1" x14ac:dyDescent="0.2">
      <c r="A43" s="15" t="s">
        <v>210</v>
      </c>
      <c r="B43" s="15" t="s">
        <v>2</v>
      </c>
      <c r="C43" s="15" t="s">
        <v>4</v>
      </c>
      <c r="D43" s="75" t="s">
        <v>356</v>
      </c>
      <c r="E43" s="75" t="s">
        <v>356</v>
      </c>
      <c r="F43" s="75" t="s">
        <v>356</v>
      </c>
      <c r="G43" s="75" t="s">
        <v>356</v>
      </c>
      <c r="H43" s="75" t="s">
        <v>356</v>
      </c>
      <c r="I43" s="75" t="s">
        <v>356</v>
      </c>
      <c r="J43" s="75" t="s">
        <v>356</v>
      </c>
      <c r="K43" s="75" t="s">
        <v>356</v>
      </c>
      <c r="L43" s="75" t="s">
        <v>356</v>
      </c>
      <c r="M43" s="75" t="s">
        <v>356</v>
      </c>
      <c r="N43" s="75" t="s">
        <v>356</v>
      </c>
      <c r="O43" s="75" t="s">
        <v>356</v>
      </c>
      <c r="P43" s="75" t="s">
        <v>356</v>
      </c>
      <c r="Q43" s="75" t="s">
        <v>356</v>
      </c>
      <c r="R43" s="75" t="s">
        <v>356</v>
      </c>
      <c r="S43" s="75" t="s">
        <v>356</v>
      </c>
      <c r="T43" s="75" t="s">
        <v>356</v>
      </c>
      <c r="U43" s="99"/>
      <c r="V43" s="75" t="s">
        <v>356</v>
      </c>
      <c r="W43" s="75" t="s">
        <v>356</v>
      </c>
      <c r="X43" s="75" t="s">
        <v>356</v>
      </c>
      <c r="Y43" s="75" t="s">
        <v>356</v>
      </c>
      <c r="Z43" s="75" t="s">
        <v>356</v>
      </c>
      <c r="AA43" s="66"/>
      <c r="AB43" s="66"/>
    </row>
    <row r="44" spans="1:28" s="83" customFormat="1" x14ac:dyDescent="0.2">
      <c r="A44" s="15" t="s">
        <v>211</v>
      </c>
      <c r="B44" s="15" t="s">
        <v>54</v>
      </c>
      <c r="C44" s="15" t="s">
        <v>38</v>
      </c>
      <c r="D44" s="24" t="s">
        <v>1528</v>
      </c>
      <c r="E44" s="24" t="s">
        <v>1528</v>
      </c>
      <c r="F44" s="24" t="s">
        <v>1529</v>
      </c>
      <c r="G44" s="24" t="s">
        <v>1528</v>
      </c>
      <c r="H44" s="24" t="s">
        <v>1528</v>
      </c>
      <c r="I44" s="24" t="s">
        <v>1528</v>
      </c>
      <c r="J44" s="24" t="s">
        <v>1529</v>
      </c>
      <c r="K44" s="24" t="s">
        <v>1528</v>
      </c>
      <c r="L44" s="24" t="s">
        <v>1529</v>
      </c>
      <c r="M44" s="24" t="s">
        <v>1531</v>
      </c>
      <c r="N44" s="24" t="s">
        <v>1532</v>
      </c>
      <c r="O44" s="24" t="s">
        <v>1532</v>
      </c>
      <c r="P44" s="24" t="s">
        <v>1532</v>
      </c>
      <c r="Q44" s="24" t="s">
        <v>1532</v>
      </c>
      <c r="R44" s="24" t="s">
        <v>1532</v>
      </c>
      <c r="S44" s="24" t="s">
        <v>1529</v>
      </c>
      <c r="T44" s="24" t="s">
        <v>1529</v>
      </c>
      <c r="U44" s="103" t="s">
        <v>1529</v>
      </c>
      <c r="V44" s="24" t="s">
        <v>1529</v>
      </c>
      <c r="W44" s="24" t="s">
        <v>1529</v>
      </c>
      <c r="X44" s="24" t="s">
        <v>1530</v>
      </c>
      <c r="Y44" s="24" t="s">
        <v>1530</v>
      </c>
      <c r="Z44" s="24" t="s">
        <v>1529</v>
      </c>
      <c r="AA44" s="82"/>
      <c r="AB44" s="82"/>
    </row>
    <row r="45" spans="1:28" s="64" customFormat="1" ht="28" x14ac:dyDescent="0.2">
      <c r="A45" s="20" t="s">
        <v>202</v>
      </c>
      <c r="B45" s="19" t="s">
        <v>39</v>
      </c>
      <c r="C45" s="15" t="s">
        <v>4</v>
      </c>
      <c r="D45" s="77" t="s">
        <v>361</v>
      </c>
      <c r="E45" s="77" t="s">
        <v>361</v>
      </c>
      <c r="F45" s="77" t="s">
        <v>361</v>
      </c>
      <c r="G45" s="77" t="s">
        <v>361</v>
      </c>
      <c r="H45" s="77" t="s">
        <v>361</v>
      </c>
      <c r="I45" s="77" t="s">
        <v>361</v>
      </c>
      <c r="J45" s="77" t="s">
        <v>361</v>
      </c>
      <c r="K45" s="77" t="s">
        <v>361</v>
      </c>
      <c r="L45" s="77" t="s">
        <v>361</v>
      </c>
      <c r="M45" s="77" t="s">
        <v>361</v>
      </c>
      <c r="N45" s="77" t="s">
        <v>361</v>
      </c>
      <c r="O45" s="77" t="s">
        <v>361</v>
      </c>
      <c r="P45" s="77" t="s">
        <v>361</v>
      </c>
      <c r="Q45" s="77" t="s">
        <v>361</v>
      </c>
      <c r="R45" s="77" t="s">
        <v>361</v>
      </c>
      <c r="S45" s="77" t="s">
        <v>361</v>
      </c>
      <c r="T45" s="77" t="s">
        <v>361</v>
      </c>
      <c r="U45" s="101"/>
      <c r="V45" s="77" t="s">
        <v>361</v>
      </c>
      <c r="W45" s="77" t="s">
        <v>361</v>
      </c>
      <c r="X45" s="77" t="s">
        <v>361</v>
      </c>
      <c r="Y45" s="77" t="s">
        <v>361</v>
      </c>
      <c r="Z45" s="77" t="s">
        <v>361</v>
      </c>
      <c r="AA45" s="66"/>
      <c r="AB45" s="66"/>
    </row>
    <row r="46" spans="1:28" s="64" customFormat="1" x14ac:dyDescent="0.2">
      <c r="A46" s="9" t="s">
        <v>203</v>
      </c>
      <c r="B46" s="15" t="s">
        <v>51</v>
      </c>
      <c r="C46" s="15" t="s">
        <v>38</v>
      </c>
      <c r="D46" s="75" t="s">
        <v>598</v>
      </c>
      <c r="E46" s="75">
        <v>1745509</v>
      </c>
      <c r="F46" s="75" t="s">
        <v>599</v>
      </c>
      <c r="G46" s="75" t="s">
        <v>600</v>
      </c>
      <c r="H46" s="75">
        <v>760340</v>
      </c>
      <c r="I46" s="75" t="s">
        <v>601</v>
      </c>
      <c r="J46" s="75" t="s">
        <v>602</v>
      </c>
      <c r="K46" s="75">
        <v>2016500</v>
      </c>
      <c r="L46" s="75">
        <v>1486900</v>
      </c>
      <c r="M46" s="75">
        <v>1171600</v>
      </c>
      <c r="N46" s="75">
        <v>1591200</v>
      </c>
      <c r="O46" s="75" t="s">
        <v>603</v>
      </c>
      <c r="P46" s="75" t="s">
        <v>604</v>
      </c>
      <c r="Q46" s="75" t="s">
        <v>605</v>
      </c>
      <c r="R46" s="75">
        <v>1516319</v>
      </c>
      <c r="S46" s="75">
        <v>551953</v>
      </c>
      <c r="T46" s="75">
        <v>1183518</v>
      </c>
      <c r="U46" s="99">
        <v>0</v>
      </c>
      <c r="V46" s="75">
        <v>554397</v>
      </c>
      <c r="W46" s="75" t="s">
        <v>606</v>
      </c>
      <c r="X46" s="75" t="s">
        <v>607</v>
      </c>
      <c r="Y46" s="75" t="s">
        <v>608</v>
      </c>
      <c r="Z46" s="75" t="s">
        <v>609</v>
      </c>
      <c r="AA46" s="66" t="s">
        <v>610</v>
      </c>
      <c r="AB46" s="66" t="s">
        <v>611</v>
      </c>
    </row>
    <row r="47" spans="1:28" s="64" customFormat="1" ht="41.25" customHeight="1" x14ac:dyDescent="0.2">
      <c r="A47" s="19" t="s">
        <v>212</v>
      </c>
      <c r="B47" s="19" t="s">
        <v>549</v>
      </c>
      <c r="C47" s="15" t="s">
        <v>4</v>
      </c>
      <c r="D47" s="29" t="s">
        <v>612</v>
      </c>
      <c r="E47" s="29" t="s">
        <v>612</v>
      </c>
      <c r="F47" s="29" t="s">
        <v>612</v>
      </c>
      <c r="G47" s="29" t="s">
        <v>612</v>
      </c>
      <c r="H47" s="29" t="s">
        <v>612</v>
      </c>
      <c r="I47" s="29" t="s">
        <v>612</v>
      </c>
      <c r="J47" s="29" t="s">
        <v>612</v>
      </c>
      <c r="K47" s="29" t="s">
        <v>612</v>
      </c>
      <c r="L47" s="29" t="s">
        <v>612</v>
      </c>
      <c r="M47" s="29" t="s">
        <v>612</v>
      </c>
      <c r="N47" s="29" t="s">
        <v>612</v>
      </c>
      <c r="O47" s="29" t="s">
        <v>612</v>
      </c>
      <c r="P47" s="29" t="s">
        <v>612</v>
      </c>
      <c r="Q47" s="29" t="s">
        <v>612</v>
      </c>
      <c r="R47" s="29" t="s">
        <v>612</v>
      </c>
      <c r="S47" s="29" t="s">
        <v>612</v>
      </c>
      <c r="T47" s="29" t="s">
        <v>612</v>
      </c>
      <c r="U47" s="102"/>
      <c r="V47" s="29" t="s">
        <v>612</v>
      </c>
      <c r="W47" s="29" t="s">
        <v>612</v>
      </c>
      <c r="X47" s="29" t="s">
        <v>612</v>
      </c>
      <c r="Y47" s="29" t="s">
        <v>612</v>
      </c>
      <c r="Z47" s="29" t="s">
        <v>612</v>
      </c>
      <c r="AA47" s="66"/>
      <c r="AB47" s="66"/>
    </row>
    <row r="48" spans="1:28" s="64" customFormat="1" ht="28" x14ac:dyDescent="0.2">
      <c r="A48" s="15" t="s">
        <v>213</v>
      </c>
      <c r="B48" s="15" t="s">
        <v>53</v>
      </c>
      <c r="C48" s="15" t="s">
        <v>4</v>
      </c>
      <c r="D48" s="29" t="s">
        <v>613</v>
      </c>
      <c r="E48" s="29" t="s">
        <v>613</v>
      </c>
      <c r="F48" s="29" t="s">
        <v>613</v>
      </c>
      <c r="G48" s="29" t="s">
        <v>613</v>
      </c>
      <c r="H48" s="29" t="s">
        <v>613</v>
      </c>
      <c r="I48" s="29" t="s">
        <v>613</v>
      </c>
      <c r="J48" s="29" t="s">
        <v>613</v>
      </c>
      <c r="K48" s="29" t="s">
        <v>613</v>
      </c>
      <c r="L48" s="29" t="s">
        <v>613</v>
      </c>
      <c r="M48" s="29" t="s">
        <v>613</v>
      </c>
      <c r="N48" s="29" t="s">
        <v>613</v>
      </c>
      <c r="O48" s="29" t="s">
        <v>613</v>
      </c>
      <c r="P48" s="29" t="s">
        <v>613</v>
      </c>
      <c r="Q48" s="29" t="s">
        <v>613</v>
      </c>
      <c r="R48" s="29" t="s">
        <v>613</v>
      </c>
      <c r="S48" s="29" t="s">
        <v>613</v>
      </c>
      <c r="T48" s="29" t="s">
        <v>613</v>
      </c>
      <c r="U48" s="102"/>
      <c r="V48" s="29" t="s">
        <v>613</v>
      </c>
      <c r="W48" s="29" t="s">
        <v>613</v>
      </c>
      <c r="X48" s="29" t="s">
        <v>613</v>
      </c>
      <c r="Y48" s="29" t="s">
        <v>613</v>
      </c>
      <c r="Z48" s="29" t="s">
        <v>613</v>
      </c>
      <c r="AA48" s="66"/>
      <c r="AB48" s="66"/>
    </row>
    <row r="49" spans="1:28" s="64" customFormat="1" x14ac:dyDescent="0.2">
      <c r="A49" s="15" t="s">
        <v>214</v>
      </c>
      <c r="B49" s="15" t="s">
        <v>2</v>
      </c>
      <c r="C49" s="15" t="s">
        <v>4</v>
      </c>
      <c r="D49" s="75" t="s">
        <v>356</v>
      </c>
      <c r="E49" s="75" t="s">
        <v>356</v>
      </c>
      <c r="F49" s="75" t="s">
        <v>356</v>
      </c>
      <c r="G49" s="75" t="s">
        <v>356</v>
      </c>
      <c r="H49" s="75" t="s">
        <v>356</v>
      </c>
      <c r="I49" s="75" t="s">
        <v>356</v>
      </c>
      <c r="J49" s="75" t="s">
        <v>356</v>
      </c>
      <c r="K49" s="75" t="s">
        <v>356</v>
      </c>
      <c r="L49" s="75" t="s">
        <v>356</v>
      </c>
      <c r="M49" s="75" t="s">
        <v>356</v>
      </c>
      <c r="N49" s="75" t="s">
        <v>356</v>
      </c>
      <c r="O49" s="75" t="s">
        <v>356</v>
      </c>
      <c r="P49" s="75" t="s">
        <v>356</v>
      </c>
      <c r="Q49" s="75" t="s">
        <v>356</v>
      </c>
      <c r="R49" s="75" t="s">
        <v>356</v>
      </c>
      <c r="S49" s="75" t="s">
        <v>356</v>
      </c>
      <c r="T49" s="75" t="s">
        <v>356</v>
      </c>
      <c r="U49" s="99"/>
      <c r="V49" s="75" t="s">
        <v>356</v>
      </c>
      <c r="W49" s="75" t="s">
        <v>356</v>
      </c>
      <c r="X49" s="75" t="s">
        <v>356</v>
      </c>
      <c r="Y49" s="75" t="s">
        <v>356</v>
      </c>
      <c r="Z49" s="75" t="s">
        <v>356</v>
      </c>
      <c r="AA49" s="66"/>
      <c r="AB49" s="66"/>
    </row>
    <row r="50" spans="1:28" s="83" customFormat="1" x14ac:dyDescent="0.2">
      <c r="A50" s="15" t="s">
        <v>215</v>
      </c>
      <c r="B50" s="15" t="s">
        <v>54</v>
      </c>
      <c r="C50" s="15" t="s">
        <v>38</v>
      </c>
      <c r="D50" s="24" t="s">
        <v>1533</v>
      </c>
      <c r="E50" s="24" t="s">
        <v>1533</v>
      </c>
      <c r="F50" s="24" t="s">
        <v>1533</v>
      </c>
      <c r="G50" s="24" t="s">
        <v>1533</v>
      </c>
      <c r="H50" s="24" t="s">
        <v>1533</v>
      </c>
      <c r="I50" s="24" t="s">
        <v>1533</v>
      </c>
      <c r="J50" s="24" t="s">
        <v>1533</v>
      </c>
      <c r="K50" s="24" t="s">
        <v>1533</v>
      </c>
      <c r="L50" s="24" t="s">
        <v>1533</v>
      </c>
      <c r="M50" s="24" t="s">
        <v>1533</v>
      </c>
      <c r="N50" s="24" t="s">
        <v>1534</v>
      </c>
      <c r="O50" s="24" t="s">
        <v>1534</v>
      </c>
      <c r="P50" s="24" t="s">
        <v>1534</v>
      </c>
      <c r="Q50" s="24" t="s">
        <v>1534</v>
      </c>
      <c r="R50" s="24" t="s">
        <v>1534</v>
      </c>
      <c r="S50" s="24" t="s">
        <v>1535</v>
      </c>
      <c r="T50" s="24" t="s">
        <v>1535</v>
      </c>
      <c r="U50" s="103" t="s">
        <v>1535</v>
      </c>
      <c r="V50" s="24" t="s">
        <v>1535</v>
      </c>
      <c r="W50" s="24" t="s">
        <v>1535</v>
      </c>
      <c r="X50" s="24" t="s">
        <v>1536</v>
      </c>
      <c r="Y50" s="24" t="s">
        <v>1536</v>
      </c>
      <c r="Z50" s="24" t="s">
        <v>1535</v>
      </c>
      <c r="AA50" s="82"/>
      <c r="AB50" s="82"/>
    </row>
    <row r="51" spans="1:28" s="64" customFormat="1" ht="42" hidden="1" x14ac:dyDescent="0.2">
      <c r="A51" s="20" t="s">
        <v>202</v>
      </c>
      <c r="B51" s="19" t="s">
        <v>39</v>
      </c>
      <c r="C51" s="15" t="s">
        <v>4</v>
      </c>
      <c r="D51" s="77" t="s">
        <v>364</v>
      </c>
      <c r="E51" s="77" t="s">
        <v>364</v>
      </c>
      <c r="F51" s="77" t="s">
        <v>364</v>
      </c>
      <c r="G51" s="77" t="s">
        <v>364</v>
      </c>
      <c r="H51" s="77" t="s">
        <v>364</v>
      </c>
      <c r="I51" s="77" t="s">
        <v>364</v>
      </c>
      <c r="J51" s="77" t="s">
        <v>364</v>
      </c>
      <c r="K51" s="77" t="s">
        <v>364</v>
      </c>
      <c r="L51" s="77" t="s">
        <v>364</v>
      </c>
      <c r="M51" s="77" t="s">
        <v>364</v>
      </c>
      <c r="N51" s="77" t="s">
        <v>364</v>
      </c>
      <c r="O51" s="77" t="s">
        <v>364</v>
      </c>
      <c r="P51" s="77" t="s">
        <v>364</v>
      </c>
      <c r="Q51" s="77" t="s">
        <v>364</v>
      </c>
      <c r="R51" s="77" t="s">
        <v>364</v>
      </c>
      <c r="S51" s="77" t="s">
        <v>364</v>
      </c>
      <c r="T51" s="77" t="s">
        <v>364</v>
      </c>
      <c r="U51" s="101"/>
      <c r="V51" s="77" t="s">
        <v>364</v>
      </c>
      <c r="W51" s="77" t="s">
        <v>364</v>
      </c>
      <c r="X51" s="77" t="s">
        <v>364</v>
      </c>
      <c r="Y51" s="77" t="s">
        <v>364</v>
      </c>
      <c r="Z51" s="77" t="s">
        <v>364</v>
      </c>
      <c r="AA51" s="66"/>
      <c r="AB51" s="66"/>
    </row>
    <row r="52" spans="1:28" s="64" customFormat="1" hidden="1" x14ac:dyDescent="0.2">
      <c r="A52" s="9" t="s">
        <v>203</v>
      </c>
      <c r="B52" s="15" t="s">
        <v>51</v>
      </c>
      <c r="C52" s="15" t="s">
        <v>38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99"/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66">
        <v>0</v>
      </c>
      <c r="AB52" s="66">
        <v>0</v>
      </c>
    </row>
    <row r="53" spans="1:28" s="64" customFormat="1" ht="154" hidden="1" x14ac:dyDescent="0.2">
      <c r="A53" s="19" t="s">
        <v>226</v>
      </c>
      <c r="B53" s="19" t="s">
        <v>549</v>
      </c>
      <c r="C53" s="15" t="s">
        <v>4</v>
      </c>
      <c r="D53" s="29" t="s">
        <v>614</v>
      </c>
      <c r="E53" s="29" t="s">
        <v>614</v>
      </c>
      <c r="F53" s="29" t="s">
        <v>614</v>
      </c>
      <c r="G53" s="29" t="s">
        <v>614</v>
      </c>
      <c r="H53" s="29" t="s">
        <v>614</v>
      </c>
      <c r="I53" s="29" t="s">
        <v>614</v>
      </c>
      <c r="J53" s="29" t="s">
        <v>614</v>
      </c>
      <c r="K53" s="29" t="s">
        <v>614</v>
      </c>
      <c r="L53" s="29" t="s">
        <v>614</v>
      </c>
      <c r="M53" s="29" t="s">
        <v>614</v>
      </c>
      <c r="N53" s="29" t="s">
        <v>614</v>
      </c>
      <c r="O53" s="29" t="s">
        <v>614</v>
      </c>
      <c r="P53" s="29" t="s">
        <v>614</v>
      </c>
      <c r="Q53" s="29" t="s">
        <v>614</v>
      </c>
      <c r="R53" s="29" t="s">
        <v>614</v>
      </c>
      <c r="S53" s="29" t="s">
        <v>614</v>
      </c>
      <c r="T53" s="29" t="s">
        <v>614</v>
      </c>
      <c r="U53" s="102"/>
      <c r="V53" s="29" t="s">
        <v>614</v>
      </c>
      <c r="W53" s="29" t="s">
        <v>614</v>
      </c>
      <c r="X53" s="29" t="s">
        <v>614</v>
      </c>
      <c r="Y53" s="29" t="s">
        <v>614</v>
      </c>
      <c r="Z53" s="29" t="s">
        <v>614</v>
      </c>
      <c r="AA53" s="66"/>
      <c r="AB53" s="66"/>
    </row>
    <row r="54" spans="1:28" s="64" customFormat="1" ht="28" hidden="1" x14ac:dyDescent="0.2">
      <c r="A54" s="15" t="s">
        <v>227</v>
      </c>
      <c r="B54" s="15" t="s">
        <v>53</v>
      </c>
      <c r="C54" s="15" t="s">
        <v>4</v>
      </c>
      <c r="D54" s="29" t="s">
        <v>360</v>
      </c>
      <c r="E54" s="29" t="s">
        <v>360</v>
      </c>
      <c r="F54" s="29" t="s">
        <v>360</v>
      </c>
      <c r="G54" s="29" t="s">
        <v>360</v>
      </c>
      <c r="H54" s="29" t="s">
        <v>360</v>
      </c>
      <c r="I54" s="29" t="s">
        <v>360</v>
      </c>
      <c r="J54" s="29" t="s">
        <v>360</v>
      </c>
      <c r="K54" s="29" t="s">
        <v>360</v>
      </c>
      <c r="L54" s="29" t="s">
        <v>360</v>
      </c>
      <c r="M54" s="29" t="s">
        <v>360</v>
      </c>
      <c r="N54" s="29" t="s">
        <v>360</v>
      </c>
      <c r="O54" s="29" t="s">
        <v>360</v>
      </c>
      <c r="P54" s="29" t="s">
        <v>360</v>
      </c>
      <c r="Q54" s="29" t="s">
        <v>360</v>
      </c>
      <c r="R54" s="29" t="s">
        <v>360</v>
      </c>
      <c r="S54" s="29" t="s">
        <v>360</v>
      </c>
      <c r="T54" s="29" t="s">
        <v>360</v>
      </c>
      <c r="U54" s="102"/>
      <c r="V54" s="29" t="s">
        <v>360</v>
      </c>
      <c r="W54" s="29" t="s">
        <v>360</v>
      </c>
      <c r="X54" s="29" t="s">
        <v>360</v>
      </c>
      <c r="Y54" s="29" t="s">
        <v>360</v>
      </c>
      <c r="Z54" s="29" t="s">
        <v>360</v>
      </c>
      <c r="AA54" s="66"/>
      <c r="AB54" s="66"/>
    </row>
    <row r="55" spans="1:28" s="64" customFormat="1" hidden="1" x14ac:dyDescent="0.2">
      <c r="A55" s="15" t="s">
        <v>228</v>
      </c>
      <c r="B55" s="15" t="s">
        <v>2</v>
      </c>
      <c r="C55" s="15" t="s">
        <v>4</v>
      </c>
      <c r="D55" s="75" t="s">
        <v>356</v>
      </c>
      <c r="E55" s="75" t="s">
        <v>356</v>
      </c>
      <c r="F55" s="75" t="s">
        <v>356</v>
      </c>
      <c r="G55" s="75" t="s">
        <v>356</v>
      </c>
      <c r="H55" s="75" t="s">
        <v>356</v>
      </c>
      <c r="I55" s="75" t="s">
        <v>356</v>
      </c>
      <c r="J55" s="75" t="s">
        <v>356</v>
      </c>
      <c r="K55" s="75" t="s">
        <v>356</v>
      </c>
      <c r="L55" s="75" t="s">
        <v>356</v>
      </c>
      <c r="M55" s="75" t="s">
        <v>356</v>
      </c>
      <c r="N55" s="75" t="s">
        <v>356</v>
      </c>
      <c r="O55" s="75" t="s">
        <v>356</v>
      </c>
      <c r="P55" s="75" t="s">
        <v>356</v>
      </c>
      <c r="Q55" s="75" t="s">
        <v>356</v>
      </c>
      <c r="R55" s="75" t="s">
        <v>356</v>
      </c>
      <c r="S55" s="75" t="s">
        <v>356</v>
      </c>
      <c r="T55" s="75" t="s">
        <v>356</v>
      </c>
      <c r="U55" s="99"/>
      <c r="V55" s="75" t="s">
        <v>356</v>
      </c>
      <c r="W55" s="75" t="s">
        <v>356</v>
      </c>
      <c r="X55" s="75" t="s">
        <v>356</v>
      </c>
      <c r="Y55" s="75" t="s">
        <v>356</v>
      </c>
      <c r="Z55" s="75" t="s">
        <v>356</v>
      </c>
      <c r="AA55" s="66"/>
      <c r="AB55" s="66"/>
    </row>
    <row r="56" spans="1:28" s="64" customFormat="1" hidden="1" x14ac:dyDescent="0.2">
      <c r="A56" s="15" t="s">
        <v>229</v>
      </c>
      <c r="B56" s="15" t="s">
        <v>54</v>
      </c>
      <c r="C56" s="15" t="s">
        <v>38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99"/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66"/>
      <c r="AB56" s="66"/>
    </row>
    <row r="57" spans="1:28" s="64" customFormat="1" ht="56" x14ac:dyDescent="0.2">
      <c r="A57" s="20" t="s">
        <v>202</v>
      </c>
      <c r="B57" s="19" t="s">
        <v>39</v>
      </c>
      <c r="C57" s="15" t="s">
        <v>4</v>
      </c>
      <c r="D57" s="77" t="s">
        <v>615</v>
      </c>
      <c r="E57" s="77" t="s">
        <v>615</v>
      </c>
      <c r="F57" s="77" t="s">
        <v>615</v>
      </c>
      <c r="G57" s="77" t="s">
        <v>615</v>
      </c>
      <c r="H57" s="77" t="s">
        <v>615</v>
      </c>
      <c r="I57" s="77" t="s">
        <v>615</v>
      </c>
      <c r="J57" s="77" t="s">
        <v>615</v>
      </c>
      <c r="K57" s="77" t="s">
        <v>615</v>
      </c>
      <c r="L57" s="77" t="s">
        <v>615</v>
      </c>
      <c r="M57" s="77" t="s">
        <v>615</v>
      </c>
      <c r="N57" s="77" t="s">
        <v>615</v>
      </c>
      <c r="O57" s="77" t="s">
        <v>615</v>
      </c>
      <c r="P57" s="77" t="s">
        <v>615</v>
      </c>
      <c r="Q57" s="77" t="s">
        <v>615</v>
      </c>
      <c r="R57" s="77" t="s">
        <v>615</v>
      </c>
      <c r="S57" s="77" t="s">
        <v>615</v>
      </c>
      <c r="T57" s="77" t="s">
        <v>615</v>
      </c>
      <c r="U57" s="101"/>
      <c r="V57" s="77" t="s">
        <v>615</v>
      </c>
      <c r="W57" s="77" t="s">
        <v>615</v>
      </c>
      <c r="X57" s="77" t="s">
        <v>615</v>
      </c>
      <c r="Y57" s="77" t="s">
        <v>615</v>
      </c>
      <c r="Z57" s="77" t="s">
        <v>615</v>
      </c>
      <c r="AA57" s="66"/>
      <c r="AB57" s="66"/>
    </row>
    <row r="58" spans="1:28" s="64" customFormat="1" x14ac:dyDescent="0.2">
      <c r="A58" s="9" t="s">
        <v>203</v>
      </c>
      <c r="B58" s="15" t="s">
        <v>51</v>
      </c>
      <c r="C58" s="15" t="s">
        <v>38</v>
      </c>
      <c r="D58" s="75" t="s">
        <v>616</v>
      </c>
      <c r="E58" s="75" t="s">
        <v>617</v>
      </c>
      <c r="F58" s="75" t="s">
        <v>618</v>
      </c>
      <c r="G58" s="75" t="s">
        <v>619</v>
      </c>
      <c r="H58" s="75" t="s">
        <v>620</v>
      </c>
      <c r="I58" s="75" t="s">
        <v>621</v>
      </c>
      <c r="J58" s="75" t="s">
        <v>622</v>
      </c>
      <c r="K58" s="75" t="s">
        <v>623</v>
      </c>
      <c r="L58" s="75" t="s">
        <v>624</v>
      </c>
      <c r="M58" s="75" t="s">
        <v>625</v>
      </c>
      <c r="N58" s="75" t="s">
        <v>626</v>
      </c>
      <c r="O58" s="75" t="s">
        <v>627</v>
      </c>
      <c r="P58" s="75" t="s">
        <v>628</v>
      </c>
      <c r="Q58" s="75" t="s">
        <v>629</v>
      </c>
      <c r="R58" s="75" t="s">
        <v>630</v>
      </c>
      <c r="S58" s="75" t="s">
        <v>631</v>
      </c>
      <c r="T58" s="75" t="s">
        <v>632</v>
      </c>
      <c r="U58" s="99">
        <v>0</v>
      </c>
      <c r="V58" s="75" t="s">
        <v>633</v>
      </c>
      <c r="W58" s="75" t="s">
        <v>634</v>
      </c>
      <c r="X58" s="75" t="s">
        <v>635</v>
      </c>
      <c r="Y58" s="75" t="s">
        <v>636</v>
      </c>
      <c r="Z58" s="75" t="s">
        <v>637</v>
      </c>
      <c r="AA58" s="66" t="s">
        <v>638</v>
      </c>
      <c r="AB58" s="66" t="s">
        <v>639</v>
      </c>
    </row>
    <row r="59" spans="1:28" s="64" customFormat="1" ht="70" x14ac:dyDescent="0.2">
      <c r="A59" s="19" t="s">
        <v>230</v>
      </c>
      <c r="B59" s="19" t="s">
        <v>549</v>
      </c>
      <c r="C59" s="15" t="s">
        <v>4</v>
      </c>
      <c r="D59" s="29" t="s">
        <v>640</v>
      </c>
      <c r="E59" s="29" t="s">
        <v>640</v>
      </c>
      <c r="F59" s="29" t="s">
        <v>640</v>
      </c>
      <c r="G59" s="29" t="s">
        <v>640</v>
      </c>
      <c r="H59" s="29" t="s">
        <v>640</v>
      </c>
      <c r="I59" s="29" t="s">
        <v>640</v>
      </c>
      <c r="J59" s="29" t="s">
        <v>640</v>
      </c>
      <c r="K59" s="29" t="s">
        <v>640</v>
      </c>
      <c r="L59" s="29" t="s">
        <v>640</v>
      </c>
      <c r="M59" s="29" t="s">
        <v>640</v>
      </c>
      <c r="N59" s="29" t="s">
        <v>640</v>
      </c>
      <c r="O59" s="29" t="s">
        <v>640</v>
      </c>
      <c r="P59" s="29" t="s">
        <v>640</v>
      </c>
      <c r="Q59" s="29" t="s">
        <v>640</v>
      </c>
      <c r="R59" s="29" t="s">
        <v>640</v>
      </c>
      <c r="S59" s="29" t="s">
        <v>640</v>
      </c>
      <c r="T59" s="29" t="s">
        <v>640</v>
      </c>
      <c r="U59" s="102"/>
      <c r="V59" s="29" t="s">
        <v>640</v>
      </c>
      <c r="W59" s="29" t="s">
        <v>640</v>
      </c>
      <c r="X59" s="29" t="s">
        <v>640</v>
      </c>
      <c r="Y59" s="29" t="s">
        <v>640</v>
      </c>
      <c r="Z59" s="29" t="s">
        <v>640</v>
      </c>
      <c r="AA59" s="66"/>
      <c r="AB59" s="66"/>
    </row>
    <row r="60" spans="1:28" s="64" customFormat="1" ht="28" x14ac:dyDescent="0.2">
      <c r="A60" s="15" t="s">
        <v>231</v>
      </c>
      <c r="B60" s="15" t="s">
        <v>53</v>
      </c>
      <c r="C60" s="15" t="s">
        <v>4</v>
      </c>
      <c r="D60" s="29" t="s">
        <v>355</v>
      </c>
      <c r="E60" s="29" t="s">
        <v>355</v>
      </c>
      <c r="F60" s="29" t="s">
        <v>355</v>
      </c>
      <c r="G60" s="29" t="s">
        <v>355</v>
      </c>
      <c r="H60" s="29" t="s">
        <v>355</v>
      </c>
      <c r="I60" s="29" t="s">
        <v>355</v>
      </c>
      <c r="J60" s="29" t="s">
        <v>355</v>
      </c>
      <c r="K60" s="29" t="s">
        <v>355</v>
      </c>
      <c r="L60" s="29" t="s">
        <v>355</v>
      </c>
      <c r="M60" s="29" t="s">
        <v>355</v>
      </c>
      <c r="N60" s="29" t="s">
        <v>355</v>
      </c>
      <c r="O60" s="29" t="s">
        <v>355</v>
      </c>
      <c r="P60" s="29" t="s">
        <v>355</v>
      </c>
      <c r="Q60" s="29" t="s">
        <v>355</v>
      </c>
      <c r="R60" s="29" t="s">
        <v>355</v>
      </c>
      <c r="S60" s="29" t="s">
        <v>355</v>
      </c>
      <c r="T60" s="29" t="s">
        <v>355</v>
      </c>
      <c r="U60" s="102"/>
      <c r="V60" s="29" t="s">
        <v>355</v>
      </c>
      <c r="W60" s="29" t="s">
        <v>355</v>
      </c>
      <c r="X60" s="29" t="s">
        <v>355</v>
      </c>
      <c r="Y60" s="29" t="s">
        <v>355</v>
      </c>
      <c r="Z60" s="29" t="s">
        <v>355</v>
      </c>
      <c r="AA60" s="66"/>
      <c r="AB60" s="66"/>
    </row>
    <row r="61" spans="1:28" s="64" customFormat="1" x14ac:dyDescent="0.2">
      <c r="A61" s="15" t="s">
        <v>232</v>
      </c>
      <c r="B61" s="15" t="s">
        <v>2</v>
      </c>
      <c r="C61" s="15" t="s">
        <v>4</v>
      </c>
      <c r="D61" s="75" t="s">
        <v>356</v>
      </c>
      <c r="E61" s="75" t="s">
        <v>356</v>
      </c>
      <c r="F61" s="75" t="s">
        <v>356</v>
      </c>
      <c r="G61" s="75" t="s">
        <v>356</v>
      </c>
      <c r="H61" s="75" t="s">
        <v>356</v>
      </c>
      <c r="I61" s="75" t="s">
        <v>356</v>
      </c>
      <c r="J61" s="75" t="s">
        <v>356</v>
      </c>
      <c r="K61" s="75" t="s">
        <v>356</v>
      </c>
      <c r="L61" s="75" t="s">
        <v>356</v>
      </c>
      <c r="M61" s="75" t="s">
        <v>356</v>
      </c>
      <c r="N61" s="75" t="s">
        <v>356</v>
      </c>
      <c r="O61" s="75" t="s">
        <v>356</v>
      </c>
      <c r="P61" s="75" t="s">
        <v>356</v>
      </c>
      <c r="Q61" s="75" t="s">
        <v>356</v>
      </c>
      <c r="R61" s="75" t="s">
        <v>356</v>
      </c>
      <c r="S61" s="75" t="s">
        <v>356</v>
      </c>
      <c r="T61" s="75" t="s">
        <v>356</v>
      </c>
      <c r="U61" s="99"/>
      <c r="V61" s="75" t="s">
        <v>356</v>
      </c>
      <c r="W61" s="75" t="s">
        <v>356</v>
      </c>
      <c r="X61" s="75" t="s">
        <v>356</v>
      </c>
      <c r="Y61" s="75" t="s">
        <v>356</v>
      </c>
      <c r="Z61" s="75" t="s">
        <v>356</v>
      </c>
      <c r="AA61" s="66"/>
      <c r="AB61" s="66"/>
    </row>
    <row r="62" spans="1:28" s="83" customFormat="1" x14ac:dyDescent="0.2">
      <c r="A62" s="15" t="s">
        <v>233</v>
      </c>
      <c r="B62" s="15" t="s">
        <v>54</v>
      </c>
      <c r="C62" s="15" t="s">
        <v>38</v>
      </c>
      <c r="D62" s="24" t="s">
        <v>1537</v>
      </c>
      <c r="E62" s="24" t="s">
        <v>1537</v>
      </c>
      <c r="F62" s="24" t="s">
        <v>1537</v>
      </c>
      <c r="G62" s="24" t="s">
        <v>1537</v>
      </c>
      <c r="H62" s="24" t="s">
        <v>1537</v>
      </c>
      <c r="I62" s="24" t="s">
        <v>1537</v>
      </c>
      <c r="J62" s="24" t="s">
        <v>1537</v>
      </c>
      <c r="K62" s="24" t="s">
        <v>1537</v>
      </c>
      <c r="L62" s="24" t="s">
        <v>1537</v>
      </c>
      <c r="M62" s="24" t="s">
        <v>1537</v>
      </c>
      <c r="N62" s="24" t="s">
        <v>1538</v>
      </c>
      <c r="O62" s="24" t="s">
        <v>1538</v>
      </c>
      <c r="P62" s="24" t="s">
        <v>1538</v>
      </c>
      <c r="Q62" s="24" t="s">
        <v>1538</v>
      </c>
      <c r="R62" s="24" t="s">
        <v>1538</v>
      </c>
      <c r="S62" s="24" t="s">
        <v>1537</v>
      </c>
      <c r="T62" s="24" t="s">
        <v>1537</v>
      </c>
      <c r="U62" s="103" t="s">
        <v>1537</v>
      </c>
      <c r="V62" s="24" t="s">
        <v>1537</v>
      </c>
      <c r="W62" s="24" t="s">
        <v>1537</v>
      </c>
      <c r="X62" s="24" t="s">
        <v>1539</v>
      </c>
      <c r="Y62" s="24" t="s">
        <v>1539</v>
      </c>
      <c r="Z62" s="24" t="s">
        <v>1537</v>
      </c>
      <c r="AA62" s="82"/>
      <c r="AB62" s="82"/>
    </row>
    <row r="63" spans="1:28" s="64" customFormat="1" ht="126" x14ac:dyDescent="0.2">
      <c r="A63" s="20" t="s">
        <v>202</v>
      </c>
      <c r="B63" s="19" t="s">
        <v>39</v>
      </c>
      <c r="C63" s="15" t="s">
        <v>4</v>
      </c>
      <c r="D63" s="77" t="s">
        <v>641</v>
      </c>
      <c r="E63" s="77" t="s">
        <v>641</v>
      </c>
      <c r="F63" s="77" t="s">
        <v>641</v>
      </c>
      <c r="G63" s="77" t="s">
        <v>641</v>
      </c>
      <c r="H63" s="77" t="s">
        <v>641</v>
      </c>
      <c r="I63" s="77" t="s">
        <v>641</v>
      </c>
      <c r="J63" s="77" t="s">
        <v>641</v>
      </c>
      <c r="K63" s="77" t="s">
        <v>641</v>
      </c>
      <c r="L63" s="77" t="s">
        <v>641</v>
      </c>
      <c r="M63" s="77" t="s">
        <v>641</v>
      </c>
      <c r="N63" s="77" t="s">
        <v>641</v>
      </c>
      <c r="O63" s="77" t="s">
        <v>641</v>
      </c>
      <c r="P63" s="77" t="s">
        <v>641</v>
      </c>
      <c r="Q63" s="77" t="s">
        <v>641</v>
      </c>
      <c r="R63" s="77" t="s">
        <v>641</v>
      </c>
      <c r="S63" s="77" t="s">
        <v>641</v>
      </c>
      <c r="T63" s="77" t="s">
        <v>641</v>
      </c>
      <c r="U63" s="101"/>
      <c r="V63" s="77" t="s">
        <v>641</v>
      </c>
      <c r="W63" s="77" t="s">
        <v>641</v>
      </c>
      <c r="X63" s="77" t="s">
        <v>641</v>
      </c>
      <c r="Y63" s="77" t="s">
        <v>641</v>
      </c>
      <c r="Z63" s="77" t="s">
        <v>641</v>
      </c>
      <c r="AA63" s="66"/>
      <c r="AB63" s="66"/>
    </row>
    <row r="64" spans="1:28" s="64" customFormat="1" x14ac:dyDescent="0.2">
      <c r="A64" s="9" t="s">
        <v>203</v>
      </c>
      <c r="B64" s="15" t="s">
        <v>51</v>
      </c>
      <c r="C64" s="15" t="s">
        <v>38</v>
      </c>
      <c r="D64" s="75" t="s">
        <v>642</v>
      </c>
      <c r="E64" s="75" t="s">
        <v>643</v>
      </c>
      <c r="F64" s="75" t="s">
        <v>644</v>
      </c>
      <c r="G64" s="75" t="s">
        <v>645</v>
      </c>
      <c r="H64" s="75" t="s">
        <v>646</v>
      </c>
      <c r="I64" s="75" t="s">
        <v>647</v>
      </c>
      <c r="J64" s="75" t="s">
        <v>648</v>
      </c>
      <c r="K64" s="75" t="s">
        <v>649</v>
      </c>
      <c r="L64" s="75" t="s">
        <v>650</v>
      </c>
      <c r="M64" s="75" t="s">
        <v>651</v>
      </c>
      <c r="N64" s="75" t="s">
        <v>652</v>
      </c>
      <c r="O64" s="75" t="s">
        <v>653</v>
      </c>
      <c r="P64" s="75" t="s">
        <v>654</v>
      </c>
      <c r="Q64" s="75" t="s">
        <v>655</v>
      </c>
      <c r="R64" s="75" t="s">
        <v>656</v>
      </c>
      <c r="S64" s="75" t="s">
        <v>657</v>
      </c>
      <c r="T64" s="75" t="s">
        <v>658</v>
      </c>
      <c r="U64" s="99">
        <v>0</v>
      </c>
      <c r="V64" s="75" t="s">
        <v>659</v>
      </c>
      <c r="W64" s="75" t="s">
        <v>660</v>
      </c>
      <c r="X64" s="75" t="s">
        <v>661</v>
      </c>
      <c r="Y64" s="75" t="s">
        <v>662</v>
      </c>
      <c r="Z64" s="75" t="s">
        <v>663</v>
      </c>
      <c r="AA64" s="66" t="s">
        <v>664</v>
      </c>
      <c r="AB64" s="66" t="s">
        <v>665</v>
      </c>
    </row>
    <row r="65" spans="1:28" s="64" customFormat="1" ht="126" x14ac:dyDescent="0.2">
      <c r="A65" s="19" t="s">
        <v>234</v>
      </c>
      <c r="B65" s="19" t="s">
        <v>549</v>
      </c>
      <c r="C65" s="15" t="s">
        <v>4</v>
      </c>
      <c r="D65" s="29" t="s">
        <v>666</v>
      </c>
      <c r="E65" s="29" t="s">
        <v>666</v>
      </c>
      <c r="F65" s="29" t="s">
        <v>666</v>
      </c>
      <c r="G65" s="29" t="s">
        <v>666</v>
      </c>
      <c r="H65" s="29" t="s">
        <v>666</v>
      </c>
      <c r="I65" s="29" t="s">
        <v>666</v>
      </c>
      <c r="J65" s="29" t="s">
        <v>666</v>
      </c>
      <c r="K65" s="29" t="s">
        <v>666</v>
      </c>
      <c r="L65" s="29" t="s">
        <v>666</v>
      </c>
      <c r="M65" s="29" t="s">
        <v>666</v>
      </c>
      <c r="N65" s="29" t="s">
        <v>666</v>
      </c>
      <c r="O65" s="29" t="s">
        <v>666</v>
      </c>
      <c r="P65" s="29" t="s">
        <v>666</v>
      </c>
      <c r="Q65" s="29" t="s">
        <v>666</v>
      </c>
      <c r="R65" s="29" t="s">
        <v>666</v>
      </c>
      <c r="S65" s="29" t="s">
        <v>666</v>
      </c>
      <c r="T65" s="29" t="s">
        <v>666</v>
      </c>
      <c r="U65" s="102"/>
      <c r="V65" s="29" t="s">
        <v>666</v>
      </c>
      <c r="W65" s="29" t="s">
        <v>666</v>
      </c>
      <c r="X65" s="29" t="s">
        <v>666</v>
      </c>
      <c r="Y65" s="29" t="s">
        <v>666</v>
      </c>
      <c r="Z65" s="29" t="s">
        <v>666</v>
      </c>
      <c r="AA65" s="66"/>
      <c r="AB65" s="66"/>
    </row>
    <row r="66" spans="1:28" s="64" customFormat="1" ht="28" x14ac:dyDescent="0.2">
      <c r="A66" s="15" t="s">
        <v>235</v>
      </c>
      <c r="B66" s="15" t="s">
        <v>53</v>
      </c>
      <c r="C66" s="15" t="s">
        <v>4</v>
      </c>
      <c r="D66" s="29" t="s">
        <v>360</v>
      </c>
      <c r="E66" s="29" t="s">
        <v>360</v>
      </c>
      <c r="F66" s="29" t="s">
        <v>360</v>
      </c>
      <c r="G66" s="29" t="s">
        <v>360</v>
      </c>
      <c r="H66" s="29" t="s">
        <v>360</v>
      </c>
      <c r="I66" s="29" t="s">
        <v>360</v>
      </c>
      <c r="J66" s="29" t="s">
        <v>360</v>
      </c>
      <c r="K66" s="29" t="s">
        <v>360</v>
      </c>
      <c r="L66" s="29" t="s">
        <v>360</v>
      </c>
      <c r="M66" s="29" t="s">
        <v>360</v>
      </c>
      <c r="N66" s="29" t="s">
        <v>360</v>
      </c>
      <c r="O66" s="29" t="s">
        <v>360</v>
      </c>
      <c r="P66" s="29" t="s">
        <v>360</v>
      </c>
      <c r="Q66" s="29" t="s">
        <v>360</v>
      </c>
      <c r="R66" s="29" t="s">
        <v>360</v>
      </c>
      <c r="S66" s="29" t="s">
        <v>360</v>
      </c>
      <c r="T66" s="29" t="s">
        <v>360</v>
      </c>
      <c r="U66" s="102"/>
      <c r="V66" s="29" t="s">
        <v>360</v>
      </c>
      <c r="W66" s="29" t="s">
        <v>360</v>
      </c>
      <c r="X66" s="29" t="s">
        <v>360</v>
      </c>
      <c r="Y66" s="29" t="s">
        <v>360</v>
      </c>
      <c r="Z66" s="29" t="s">
        <v>360</v>
      </c>
      <c r="AA66" s="66"/>
      <c r="AB66" s="66"/>
    </row>
    <row r="67" spans="1:28" s="64" customFormat="1" x14ac:dyDescent="0.2">
      <c r="A67" s="15" t="s">
        <v>236</v>
      </c>
      <c r="B67" s="15" t="s">
        <v>2</v>
      </c>
      <c r="C67" s="15" t="s">
        <v>4</v>
      </c>
      <c r="D67" s="75" t="s">
        <v>356</v>
      </c>
      <c r="E67" s="75" t="s">
        <v>356</v>
      </c>
      <c r="F67" s="75" t="s">
        <v>356</v>
      </c>
      <c r="G67" s="75" t="s">
        <v>356</v>
      </c>
      <c r="H67" s="75" t="s">
        <v>356</v>
      </c>
      <c r="I67" s="75" t="s">
        <v>356</v>
      </c>
      <c r="J67" s="75" t="s">
        <v>356</v>
      </c>
      <c r="K67" s="75" t="s">
        <v>356</v>
      </c>
      <c r="L67" s="75" t="s">
        <v>356</v>
      </c>
      <c r="M67" s="75" t="s">
        <v>356</v>
      </c>
      <c r="N67" s="75" t="s">
        <v>356</v>
      </c>
      <c r="O67" s="75" t="s">
        <v>356</v>
      </c>
      <c r="P67" s="75" t="s">
        <v>356</v>
      </c>
      <c r="Q67" s="75" t="s">
        <v>356</v>
      </c>
      <c r="R67" s="75" t="s">
        <v>356</v>
      </c>
      <c r="S67" s="75" t="s">
        <v>356</v>
      </c>
      <c r="T67" s="75" t="s">
        <v>356</v>
      </c>
      <c r="U67" s="99"/>
      <c r="V67" s="75" t="s">
        <v>356</v>
      </c>
      <c r="W67" s="75" t="s">
        <v>356</v>
      </c>
      <c r="X67" s="75" t="s">
        <v>356</v>
      </c>
      <c r="Y67" s="75" t="s">
        <v>356</v>
      </c>
      <c r="Z67" s="75" t="s">
        <v>356</v>
      </c>
      <c r="AA67" s="66"/>
      <c r="AB67" s="66"/>
    </row>
    <row r="68" spans="1:28" s="83" customFormat="1" x14ac:dyDescent="0.2">
      <c r="A68" s="15" t="s">
        <v>237</v>
      </c>
      <c r="B68" s="15" t="s">
        <v>54</v>
      </c>
      <c r="C68" s="15" t="s">
        <v>38</v>
      </c>
      <c r="D68" s="24" t="s">
        <v>1540</v>
      </c>
      <c r="E68" s="24" t="s">
        <v>1540</v>
      </c>
      <c r="F68" s="24" t="s">
        <v>1540</v>
      </c>
      <c r="G68" s="24" t="s">
        <v>1540</v>
      </c>
      <c r="H68" s="24" t="s">
        <v>1540</v>
      </c>
      <c r="I68" s="24" t="s">
        <v>1540</v>
      </c>
      <c r="J68" s="24" t="s">
        <v>1540</v>
      </c>
      <c r="K68" s="24" t="s">
        <v>1540</v>
      </c>
      <c r="L68" s="24" t="s">
        <v>1540</v>
      </c>
      <c r="M68" s="24" t="s">
        <v>1540</v>
      </c>
      <c r="N68" s="24" t="s">
        <v>1541</v>
      </c>
      <c r="O68" s="24" t="s">
        <v>1541</v>
      </c>
      <c r="P68" s="24" t="s">
        <v>1541</v>
      </c>
      <c r="Q68" s="24" t="s">
        <v>1541</v>
      </c>
      <c r="R68" s="24" t="s">
        <v>1541</v>
      </c>
      <c r="S68" s="24" t="s">
        <v>1540</v>
      </c>
      <c r="T68" s="24" t="s">
        <v>1540</v>
      </c>
      <c r="U68" s="103" t="s">
        <v>1540</v>
      </c>
      <c r="V68" s="24" t="s">
        <v>1540</v>
      </c>
      <c r="W68" s="24" t="s">
        <v>1540</v>
      </c>
      <c r="X68" s="24" t="s">
        <v>1542</v>
      </c>
      <c r="Y68" s="24" t="s">
        <v>1542</v>
      </c>
      <c r="Z68" s="24" t="s">
        <v>1540</v>
      </c>
      <c r="AA68" s="82"/>
      <c r="AB68" s="82"/>
    </row>
    <row r="69" spans="1:28" s="64" customFormat="1" ht="65.25" customHeight="1" x14ac:dyDescent="0.2">
      <c r="A69" s="20" t="s">
        <v>202</v>
      </c>
      <c r="B69" s="19" t="s">
        <v>39</v>
      </c>
      <c r="C69" s="15" t="s">
        <v>4</v>
      </c>
      <c r="D69" s="77" t="s">
        <v>370</v>
      </c>
      <c r="E69" s="77" t="s">
        <v>370</v>
      </c>
      <c r="F69" s="77" t="s">
        <v>370</v>
      </c>
      <c r="G69" s="77" t="s">
        <v>370</v>
      </c>
      <c r="H69" s="77" t="s">
        <v>370</v>
      </c>
      <c r="I69" s="77" t="s">
        <v>370</v>
      </c>
      <c r="J69" s="77" t="s">
        <v>370</v>
      </c>
      <c r="K69" s="77" t="s">
        <v>370</v>
      </c>
      <c r="L69" s="77" t="s">
        <v>370</v>
      </c>
      <c r="M69" s="77" t="s">
        <v>370</v>
      </c>
      <c r="N69" s="77" t="s">
        <v>370</v>
      </c>
      <c r="O69" s="77" t="s">
        <v>370</v>
      </c>
      <c r="P69" s="77" t="s">
        <v>370</v>
      </c>
      <c r="Q69" s="77" t="s">
        <v>370</v>
      </c>
      <c r="R69" s="77" t="s">
        <v>370</v>
      </c>
      <c r="S69" s="77" t="s">
        <v>370</v>
      </c>
      <c r="T69" s="77" t="s">
        <v>370</v>
      </c>
      <c r="U69" s="101"/>
      <c r="V69" s="77" t="s">
        <v>370</v>
      </c>
      <c r="W69" s="77" t="s">
        <v>370</v>
      </c>
      <c r="X69" s="77" t="s">
        <v>370</v>
      </c>
      <c r="Y69" s="77" t="s">
        <v>370</v>
      </c>
      <c r="Z69" s="77" t="s">
        <v>370</v>
      </c>
      <c r="AA69" s="66"/>
      <c r="AB69" s="66"/>
    </row>
    <row r="70" spans="1:28" s="64" customFormat="1" x14ac:dyDescent="0.2">
      <c r="A70" s="9" t="s">
        <v>203</v>
      </c>
      <c r="B70" s="15" t="s">
        <v>51</v>
      </c>
      <c r="C70" s="15" t="s">
        <v>38</v>
      </c>
      <c r="D70" s="75" t="s">
        <v>667</v>
      </c>
      <c r="E70" s="75" t="s">
        <v>668</v>
      </c>
      <c r="F70" s="75" t="s">
        <v>669</v>
      </c>
      <c r="G70" s="75" t="s">
        <v>404</v>
      </c>
      <c r="H70" s="75" t="s">
        <v>670</v>
      </c>
      <c r="I70" s="75" t="s">
        <v>671</v>
      </c>
      <c r="J70" s="75" t="s">
        <v>672</v>
      </c>
      <c r="K70" s="75" t="s">
        <v>673</v>
      </c>
      <c r="L70" s="75" t="s">
        <v>674</v>
      </c>
      <c r="M70" s="75" t="s">
        <v>675</v>
      </c>
      <c r="N70" s="75" t="s">
        <v>676</v>
      </c>
      <c r="O70" s="75" t="s">
        <v>677</v>
      </c>
      <c r="P70" s="75" t="s">
        <v>405</v>
      </c>
      <c r="Q70" s="75" t="s">
        <v>678</v>
      </c>
      <c r="R70" s="75" t="s">
        <v>679</v>
      </c>
      <c r="S70" s="75" t="s">
        <v>680</v>
      </c>
      <c r="T70" s="75" t="s">
        <v>681</v>
      </c>
      <c r="U70" s="99"/>
      <c r="V70" s="75" t="s">
        <v>682</v>
      </c>
      <c r="W70" s="75" t="s">
        <v>683</v>
      </c>
      <c r="X70" s="75" t="s">
        <v>684</v>
      </c>
      <c r="Y70" s="75" t="s">
        <v>685</v>
      </c>
      <c r="Z70" s="75" t="s">
        <v>686</v>
      </c>
      <c r="AA70" s="66" t="s">
        <v>687</v>
      </c>
      <c r="AB70" s="66" t="s">
        <v>688</v>
      </c>
    </row>
    <row r="71" spans="1:28" s="64" customFormat="1" ht="84" x14ac:dyDescent="0.2">
      <c r="A71" s="19" t="s">
        <v>238</v>
      </c>
      <c r="B71" s="19" t="s">
        <v>549</v>
      </c>
      <c r="C71" s="15" t="s">
        <v>4</v>
      </c>
      <c r="D71" s="29" t="s">
        <v>689</v>
      </c>
      <c r="E71" s="29" t="s">
        <v>689</v>
      </c>
      <c r="F71" s="29" t="s">
        <v>689</v>
      </c>
      <c r="G71" s="29" t="s">
        <v>689</v>
      </c>
      <c r="H71" s="29" t="s">
        <v>689</v>
      </c>
      <c r="I71" s="29" t="s">
        <v>689</v>
      </c>
      <c r="J71" s="29" t="s">
        <v>689</v>
      </c>
      <c r="K71" s="29" t="s">
        <v>689</v>
      </c>
      <c r="L71" s="29" t="s">
        <v>689</v>
      </c>
      <c r="M71" s="29" t="s">
        <v>689</v>
      </c>
      <c r="N71" s="29" t="s">
        <v>689</v>
      </c>
      <c r="O71" s="29" t="s">
        <v>689</v>
      </c>
      <c r="P71" s="29" t="s">
        <v>689</v>
      </c>
      <c r="Q71" s="29" t="s">
        <v>689</v>
      </c>
      <c r="R71" s="29" t="s">
        <v>689</v>
      </c>
      <c r="S71" s="29" t="s">
        <v>689</v>
      </c>
      <c r="T71" s="29" t="s">
        <v>689</v>
      </c>
      <c r="U71" s="102"/>
      <c r="V71" s="29" t="s">
        <v>689</v>
      </c>
      <c r="W71" s="29" t="s">
        <v>689</v>
      </c>
      <c r="X71" s="29" t="s">
        <v>689</v>
      </c>
      <c r="Y71" s="29" t="s">
        <v>689</v>
      </c>
      <c r="Z71" s="29" t="s">
        <v>689</v>
      </c>
      <c r="AA71" s="66"/>
      <c r="AB71" s="66"/>
    </row>
    <row r="72" spans="1:28" s="64" customFormat="1" ht="28" x14ac:dyDescent="0.2">
      <c r="A72" s="15" t="s">
        <v>239</v>
      </c>
      <c r="B72" s="15" t="s">
        <v>53</v>
      </c>
      <c r="C72" s="15" t="s">
        <v>4</v>
      </c>
      <c r="D72" s="29" t="s">
        <v>372</v>
      </c>
      <c r="E72" s="29" t="s">
        <v>372</v>
      </c>
      <c r="F72" s="29" t="s">
        <v>372</v>
      </c>
      <c r="G72" s="29" t="s">
        <v>372</v>
      </c>
      <c r="H72" s="29" t="s">
        <v>372</v>
      </c>
      <c r="I72" s="29" t="s">
        <v>372</v>
      </c>
      <c r="J72" s="29" t="s">
        <v>372</v>
      </c>
      <c r="K72" s="29" t="s">
        <v>372</v>
      </c>
      <c r="L72" s="29" t="s">
        <v>372</v>
      </c>
      <c r="M72" s="29" t="s">
        <v>372</v>
      </c>
      <c r="N72" s="29" t="s">
        <v>372</v>
      </c>
      <c r="O72" s="29" t="s">
        <v>372</v>
      </c>
      <c r="P72" s="29" t="s">
        <v>372</v>
      </c>
      <c r="Q72" s="29" t="s">
        <v>372</v>
      </c>
      <c r="R72" s="29" t="s">
        <v>372</v>
      </c>
      <c r="S72" s="29" t="s">
        <v>372</v>
      </c>
      <c r="T72" s="29" t="s">
        <v>372</v>
      </c>
      <c r="U72" s="102"/>
      <c r="V72" s="29" t="s">
        <v>372</v>
      </c>
      <c r="W72" s="29" t="s">
        <v>372</v>
      </c>
      <c r="X72" s="29" t="s">
        <v>372</v>
      </c>
      <c r="Y72" s="29" t="s">
        <v>372</v>
      </c>
      <c r="Z72" s="29" t="s">
        <v>372</v>
      </c>
      <c r="AA72" s="66"/>
      <c r="AB72" s="66"/>
    </row>
    <row r="73" spans="1:28" s="64" customFormat="1" x14ac:dyDescent="0.2">
      <c r="A73" s="15" t="s">
        <v>240</v>
      </c>
      <c r="B73" s="15" t="s">
        <v>2</v>
      </c>
      <c r="C73" s="15" t="s">
        <v>4</v>
      </c>
      <c r="D73" s="75" t="s">
        <v>356</v>
      </c>
      <c r="E73" s="75" t="s">
        <v>356</v>
      </c>
      <c r="F73" s="75" t="s">
        <v>356</v>
      </c>
      <c r="G73" s="75" t="s">
        <v>356</v>
      </c>
      <c r="H73" s="75" t="s">
        <v>356</v>
      </c>
      <c r="I73" s="75" t="s">
        <v>356</v>
      </c>
      <c r="J73" s="75" t="s">
        <v>356</v>
      </c>
      <c r="K73" s="75" t="s">
        <v>356</v>
      </c>
      <c r="L73" s="75" t="s">
        <v>356</v>
      </c>
      <c r="M73" s="75" t="s">
        <v>356</v>
      </c>
      <c r="N73" s="75" t="s">
        <v>356</v>
      </c>
      <c r="O73" s="75" t="s">
        <v>356</v>
      </c>
      <c r="P73" s="75" t="s">
        <v>356</v>
      </c>
      <c r="Q73" s="75" t="s">
        <v>356</v>
      </c>
      <c r="R73" s="75" t="s">
        <v>356</v>
      </c>
      <c r="S73" s="75" t="s">
        <v>356</v>
      </c>
      <c r="T73" s="75" t="s">
        <v>356</v>
      </c>
      <c r="U73" s="99"/>
      <c r="V73" s="75" t="s">
        <v>356</v>
      </c>
      <c r="W73" s="75" t="s">
        <v>356</v>
      </c>
      <c r="X73" s="75" t="s">
        <v>356</v>
      </c>
      <c r="Y73" s="75" t="s">
        <v>356</v>
      </c>
      <c r="Z73" s="75" t="s">
        <v>356</v>
      </c>
      <c r="AA73" s="66"/>
      <c r="AB73" s="66"/>
    </row>
    <row r="74" spans="1:28" s="83" customFormat="1" x14ac:dyDescent="0.2">
      <c r="A74" s="15" t="s">
        <v>241</v>
      </c>
      <c r="B74" s="15" t="s">
        <v>54</v>
      </c>
      <c r="C74" s="15" t="s">
        <v>38</v>
      </c>
      <c r="D74" s="24" t="s">
        <v>1543</v>
      </c>
      <c r="E74" s="24" t="s">
        <v>1543</v>
      </c>
      <c r="F74" s="24" t="s">
        <v>1543</v>
      </c>
      <c r="G74" s="24" t="s">
        <v>1543</v>
      </c>
      <c r="H74" s="24" t="s">
        <v>1543</v>
      </c>
      <c r="I74" s="24" t="s">
        <v>1543</v>
      </c>
      <c r="J74" s="24" t="s">
        <v>1543</v>
      </c>
      <c r="K74" s="24" t="s">
        <v>1543</v>
      </c>
      <c r="L74" s="24" t="s">
        <v>1543</v>
      </c>
      <c r="M74" s="24" t="s">
        <v>1543</v>
      </c>
      <c r="N74" s="24" t="s">
        <v>1544</v>
      </c>
      <c r="O74" s="24" t="s">
        <v>1544</v>
      </c>
      <c r="P74" s="24" t="s">
        <v>1544</v>
      </c>
      <c r="Q74" s="24" t="s">
        <v>1544</v>
      </c>
      <c r="R74" s="24" t="s">
        <v>1544</v>
      </c>
      <c r="S74" s="24" t="s">
        <v>1543</v>
      </c>
      <c r="T74" s="24" t="s">
        <v>1543</v>
      </c>
      <c r="U74" s="103" t="s">
        <v>1543</v>
      </c>
      <c r="V74" s="24" t="s">
        <v>1543</v>
      </c>
      <c r="W74" s="24" t="s">
        <v>1543</v>
      </c>
      <c r="X74" s="24" t="s">
        <v>1545</v>
      </c>
      <c r="Y74" s="24" t="s">
        <v>1545</v>
      </c>
      <c r="Z74" s="24" t="s">
        <v>1543</v>
      </c>
      <c r="AA74" s="82"/>
      <c r="AB74" s="82"/>
    </row>
    <row r="75" spans="1:28" s="64" customFormat="1" ht="30.75" customHeight="1" x14ac:dyDescent="0.2">
      <c r="A75" s="20" t="s">
        <v>202</v>
      </c>
      <c r="B75" s="19" t="s">
        <v>39</v>
      </c>
      <c r="C75" s="15" t="s">
        <v>4</v>
      </c>
      <c r="D75" s="77" t="s">
        <v>380</v>
      </c>
      <c r="E75" s="77" t="s">
        <v>380</v>
      </c>
      <c r="F75" s="77" t="s">
        <v>380</v>
      </c>
      <c r="G75" s="77" t="s">
        <v>380</v>
      </c>
      <c r="H75" s="77" t="s">
        <v>380</v>
      </c>
      <c r="I75" s="77" t="s">
        <v>380</v>
      </c>
      <c r="J75" s="77" t="s">
        <v>380</v>
      </c>
      <c r="K75" s="77" t="s">
        <v>380</v>
      </c>
      <c r="L75" s="77" t="s">
        <v>380</v>
      </c>
      <c r="M75" s="77" t="s">
        <v>380</v>
      </c>
      <c r="N75" s="77" t="s">
        <v>380</v>
      </c>
      <c r="O75" s="77" t="s">
        <v>380</v>
      </c>
      <c r="P75" s="77" t="s">
        <v>380</v>
      </c>
      <c r="Q75" s="77" t="s">
        <v>380</v>
      </c>
      <c r="R75" s="77" t="s">
        <v>380</v>
      </c>
      <c r="S75" s="77" t="s">
        <v>380</v>
      </c>
      <c r="T75" s="77" t="s">
        <v>380</v>
      </c>
      <c r="U75" s="101"/>
      <c r="V75" s="77" t="s">
        <v>380</v>
      </c>
      <c r="W75" s="77" t="s">
        <v>380</v>
      </c>
      <c r="X75" s="77" t="s">
        <v>380</v>
      </c>
      <c r="Y75" s="77" t="s">
        <v>380</v>
      </c>
      <c r="Z75" s="77" t="s">
        <v>380</v>
      </c>
      <c r="AA75" s="66"/>
      <c r="AB75" s="66"/>
    </row>
    <row r="76" spans="1:28" s="64" customFormat="1" x14ac:dyDescent="0.2">
      <c r="A76" s="9" t="s">
        <v>203</v>
      </c>
      <c r="B76" s="15" t="s">
        <v>51</v>
      </c>
      <c r="C76" s="15" t="s">
        <v>38</v>
      </c>
      <c r="D76" s="75" t="s">
        <v>690</v>
      </c>
      <c r="E76" s="75" t="s">
        <v>691</v>
      </c>
      <c r="F76" s="75" t="s">
        <v>692</v>
      </c>
      <c r="G76" s="75" t="s">
        <v>693</v>
      </c>
      <c r="H76" s="75" t="s">
        <v>694</v>
      </c>
      <c r="I76" s="75" t="s">
        <v>695</v>
      </c>
      <c r="J76" s="75" t="s">
        <v>696</v>
      </c>
      <c r="K76" s="75" t="s">
        <v>697</v>
      </c>
      <c r="L76" s="75" t="s">
        <v>698</v>
      </c>
      <c r="M76" s="75" t="s">
        <v>699</v>
      </c>
      <c r="N76" s="75" t="s">
        <v>700</v>
      </c>
      <c r="O76" s="75" t="s">
        <v>701</v>
      </c>
      <c r="P76" s="75" t="s">
        <v>702</v>
      </c>
      <c r="Q76" s="75" t="s">
        <v>703</v>
      </c>
      <c r="R76" s="75" t="s">
        <v>704</v>
      </c>
      <c r="S76" s="75" t="s">
        <v>705</v>
      </c>
      <c r="T76" s="75" t="s">
        <v>706</v>
      </c>
      <c r="U76" s="99" t="s">
        <v>545</v>
      </c>
      <c r="V76" s="75" t="s">
        <v>707</v>
      </c>
      <c r="W76" s="75" t="s">
        <v>708</v>
      </c>
      <c r="X76" s="75" t="s">
        <v>709</v>
      </c>
      <c r="Y76" s="75" t="s">
        <v>710</v>
      </c>
      <c r="Z76" s="75" t="s">
        <v>546</v>
      </c>
      <c r="AA76" s="66" t="s">
        <v>711</v>
      </c>
      <c r="AB76" s="66" t="s">
        <v>712</v>
      </c>
    </row>
    <row r="77" spans="1:28" s="64" customFormat="1" ht="41.25" customHeight="1" x14ac:dyDescent="0.2">
      <c r="A77" s="19" t="s">
        <v>242</v>
      </c>
      <c r="B77" s="19" t="s">
        <v>549</v>
      </c>
      <c r="C77" s="15" t="s">
        <v>4</v>
      </c>
      <c r="D77" s="29" t="s">
        <v>381</v>
      </c>
      <c r="E77" s="29" t="s">
        <v>381</v>
      </c>
      <c r="F77" s="29" t="s">
        <v>381</v>
      </c>
      <c r="G77" s="29" t="s">
        <v>381</v>
      </c>
      <c r="H77" s="29" t="s">
        <v>381</v>
      </c>
      <c r="I77" s="29" t="s">
        <v>381</v>
      </c>
      <c r="J77" s="29" t="s">
        <v>381</v>
      </c>
      <c r="K77" s="29" t="s">
        <v>381</v>
      </c>
      <c r="L77" s="29" t="s">
        <v>381</v>
      </c>
      <c r="M77" s="29" t="s">
        <v>381</v>
      </c>
      <c r="N77" s="29" t="s">
        <v>381</v>
      </c>
      <c r="O77" s="29" t="s">
        <v>381</v>
      </c>
      <c r="P77" s="29" t="s">
        <v>381</v>
      </c>
      <c r="Q77" s="29" t="s">
        <v>381</v>
      </c>
      <c r="R77" s="29" t="s">
        <v>381</v>
      </c>
      <c r="S77" s="29" t="s">
        <v>381</v>
      </c>
      <c r="T77" s="29" t="s">
        <v>381</v>
      </c>
      <c r="U77" s="102"/>
      <c r="V77" s="29" t="s">
        <v>381</v>
      </c>
      <c r="W77" s="29" t="s">
        <v>381</v>
      </c>
      <c r="X77" s="29" t="s">
        <v>381</v>
      </c>
      <c r="Y77" s="29" t="s">
        <v>381</v>
      </c>
      <c r="Z77" s="29" t="s">
        <v>381</v>
      </c>
      <c r="AA77" s="66"/>
      <c r="AB77" s="66"/>
    </row>
    <row r="78" spans="1:28" s="64" customFormat="1" ht="28" x14ac:dyDescent="0.2">
      <c r="A78" s="15" t="s">
        <v>243</v>
      </c>
      <c r="B78" s="15" t="s">
        <v>53</v>
      </c>
      <c r="C78" s="15" t="s">
        <v>4</v>
      </c>
      <c r="D78" s="29" t="s">
        <v>355</v>
      </c>
      <c r="E78" s="29" t="s">
        <v>355</v>
      </c>
      <c r="F78" s="29" t="s">
        <v>355</v>
      </c>
      <c r="G78" s="29" t="s">
        <v>355</v>
      </c>
      <c r="H78" s="29" t="s">
        <v>355</v>
      </c>
      <c r="I78" s="29" t="s">
        <v>355</v>
      </c>
      <c r="J78" s="29" t="s">
        <v>355</v>
      </c>
      <c r="K78" s="29" t="s">
        <v>355</v>
      </c>
      <c r="L78" s="29" t="s">
        <v>355</v>
      </c>
      <c r="M78" s="29" t="s">
        <v>355</v>
      </c>
      <c r="N78" s="29" t="s">
        <v>355</v>
      </c>
      <c r="O78" s="29" t="s">
        <v>355</v>
      </c>
      <c r="P78" s="29" t="s">
        <v>355</v>
      </c>
      <c r="Q78" s="29" t="s">
        <v>355</v>
      </c>
      <c r="R78" s="29" t="s">
        <v>355</v>
      </c>
      <c r="S78" s="29" t="s">
        <v>355</v>
      </c>
      <c r="T78" s="29" t="s">
        <v>355</v>
      </c>
      <c r="U78" s="102"/>
      <c r="V78" s="29" t="s">
        <v>355</v>
      </c>
      <c r="W78" s="29" t="s">
        <v>355</v>
      </c>
      <c r="X78" s="29" t="s">
        <v>355</v>
      </c>
      <c r="Y78" s="29" t="s">
        <v>355</v>
      </c>
      <c r="Z78" s="29" t="s">
        <v>355</v>
      </c>
      <c r="AA78" s="66"/>
      <c r="AB78" s="66"/>
    </row>
    <row r="79" spans="1:28" s="64" customFormat="1" x14ac:dyDescent="0.2">
      <c r="A79" s="15" t="s">
        <v>244</v>
      </c>
      <c r="B79" s="15" t="s">
        <v>2</v>
      </c>
      <c r="C79" s="15" t="s">
        <v>4</v>
      </c>
      <c r="D79" s="75" t="s">
        <v>356</v>
      </c>
      <c r="E79" s="75" t="s">
        <v>356</v>
      </c>
      <c r="F79" s="75" t="s">
        <v>356</v>
      </c>
      <c r="G79" s="75" t="s">
        <v>356</v>
      </c>
      <c r="H79" s="75" t="s">
        <v>356</v>
      </c>
      <c r="I79" s="75" t="s">
        <v>356</v>
      </c>
      <c r="J79" s="75" t="s">
        <v>356</v>
      </c>
      <c r="K79" s="75" t="s">
        <v>356</v>
      </c>
      <c r="L79" s="75" t="s">
        <v>356</v>
      </c>
      <c r="M79" s="75" t="s">
        <v>356</v>
      </c>
      <c r="N79" s="75" t="s">
        <v>356</v>
      </c>
      <c r="O79" s="75" t="s">
        <v>356</v>
      </c>
      <c r="P79" s="75" t="s">
        <v>356</v>
      </c>
      <c r="Q79" s="75" t="s">
        <v>356</v>
      </c>
      <c r="R79" s="75" t="s">
        <v>356</v>
      </c>
      <c r="S79" s="75" t="s">
        <v>356</v>
      </c>
      <c r="T79" s="75" t="s">
        <v>356</v>
      </c>
      <c r="U79" s="99"/>
      <c r="V79" s="75" t="s">
        <v>356</v>
      </c>
      <c r="W79" s="75" t="s">
        <v>356</v>
      </c>
      <c r="X79" s="75" t="s">
        <v>356</v>
      </c>
      <c r="Y79" s="75" t="s">
        <v>356</v>
      </c>
      <c r="Z79" s="75" t="s">
        <v>356</v>
      </c>
      <c r="AA79" s="66"/>
      <c r="AB79" s="66"/>
    </row>
    <row r="80" spans="1:28" s="83" customFormat="1" x14ac:dyDescent="0.2">
      <c r="A80" s="15" t="s">
        <v>245</v>
      </c>
      <c r="B80" s="15" t="s">
        <v>54</v>
      </c>
      <c r="C80" s="15" t="s">
        <v>38</v>
      </c>
      <c r="D80" s="24" t="s">
        <v>1546</v>
      </c>
      <c r="E80" s="24" t="s">
        <v>1546</v>
      </c>
      <c r="F80" s="24" t="s">
        <v>1546</v>
      </c>
      <c r="G80" s="24" t="s">
        <v>1546</v>
      </c>
      <c r="H80" s="24" t="s">
        <v>1546</v>
      </c>
      <c r="I80" s="24" t="s">
        <v>1546</v>
      </c>
      <c r="J80" s="24" t="s">
        <v>1546</v>
      </c>
      <c r="K80" s="24" t="s">
        <v>1546</v>
      </c>
      <c r="L80" s="24" t="s">
        <v>1546</v>
      </c>
      <c r="M80" s="24" t="s">
        <v>1546</v>
      </c>
      <c r="N80" s="24" t="s">
        <v>1548</v>
      </c>
      <c r="O80" s="24" t="s">
        <v>1548</v>
      </c>
      <c r="P80" s="24" t="s">
        <v>1548</v>
      </c>
      <c r="Q80" s="24" t="s">
        <v>1548</v>
      </c>
      <c r="R80" s="24" t="s">
        <v>1548</v>
      </c>
      <c r="S80" s="24" t="s">
        <v>1546</v>
      </c>
      <c r="T80" s="24" t="s">
        <v>1546</v>
      </c>
      <c r="U80" s="103"/>
      <c r="V80" s="24" t="s">
        <v>1546</v>
      </c>
      <c r="W80" s="24" t="s">
        <v>1546</v>
      </c>
      <c r="X80" s="24" t="s">
        <v>1547</v>
      </c>
      <c r="Y80" s="24" t="s">
        <v>1547</v>
      </c>
      <c r="Z80" s="24" t="s">
        <v>1546</v>
      </c>
      <c r="AA80" s="82"/>
      <c r="AB80" s="82"/>
    </row>
    <row r="81" spans="1:28" s="64" customFormat="1" ht="28" x14ac:dyDescent="0.2">
      <c r="A81" s="20" t="s">
        <v>202</v>
      </c>
      <c r="B81" s="19" t="s">
        <v>39</v>
      </c>
      <c r="C81" s="15" t="s">
        <v>4</v>
      </c>
      <c r="D81" s="77" t="s">
        <v>373</v>
      </c>
      <c r="E81" s="77" t="s">
        <v>373</v>
      </c>
      <c r="F81" s="77" t="s">
        <v>373</v>
      </c>
      <c r="G81" s="77" t="s">
        <v>373</v>
      </c>
      <c r="H81" s="77" t="s">
        <v>373</v>
      </c>
      <c r="I81" s="77" t="s">
        <v>373</v>
      </c>
      <c r="J81" s="77" t="s">
        <v>373</v>
      </c>
      <c r="K81" s="77" t="s">
        <v>373</v>
      </c>
      <c r="L81" s="77" t="s">
        <v>373</v>
      </c>
      <c r="M81" s="77" t="s">
        <v>373</v>
      </c>
      <c r="N81" s="77" t="s">
        <v>373</v>
      </c>
      <c r="O81" s="77" t="s">
        <v>373</v>
      </c>
      <c r="P81" s="77" t="s">
        <v>373</v>
      </c>
      <c r="Q81" s="77" t="s">
        <v>373</v>
      </c>
      <c r="R81" s="77" t="s">
        <v>373</v>
      </c>
      <c r="S81" s="77" t="s">
        <v>373</v>
      </c>
      <c r="T81" s="77" t="s">
        <v>373</v>
      </c>
      <c r="U81" s="101"/>
      <c r="V81" s="77" t="s">
        <v>373</v>
      </c>
      <c r="W81" s="77" t="s">
        <v>373</v>
      </c>
      <c r="X81" s="77" t="s">
        <v>373</v>
      </c>
      <c r="Y81" s="77" t="s">
        <v>373</v>
      </c>
      <c r="Z81" s="77" t="s">
        <v>373</v>
      </c>
      <c r="AA81" s="66"/>
      <c r="AB81" s="66"/>
    </row>
    <row r="82" spans="1:28" s="64" customFormat="1" x14ac:dyDescent="0.2">
      <c r="A82" s="9" t="s">
        <v>203</v>
      </c>
      <c r="B82" s="15" t="s">
        <v>51</v>
      </c>
      <c r="C82" s="15" t="s">
        <v>38</v>
      </c>
      <c r="D82" s="75" t="s">
        <v>713</v>
      </c>
      <c r="E82" s="75" t="s">
        <v>714</v>
      </c>
      <c r="F82" s="75" t="s">
        <v>715</v>
      </c>
      <c r="G82" s="75" t="s">
        <v>716</v>
      </c>
      <c r="H82" s="75" t="s">
        <v>717</v>
      </c>
      <c r="I82" s="75" t="s">
        <v>718</v>
      </c>
      <c r="J82" s="75" t="s">
        <v>719</v>
      </c>
      <c r="K82" s="75" t="s">
        <v>720</v>
      </c>
      <c r="L82" s="75" t="s">
        <v>721</v>
      </c>
      <c r="M82" s="75" t="s">
        <v>722</v>
      </c>
      <c r="N82" s="75" t="s">
        <v>723</v>
      </c>
      <c r="O82" s="75" t="s">
        <v>716</v>
      </c>
      <c r="P82" s="75" t="s">
        <v>716</v>
      </c>
      <c r="Q82" s="75" t="s">
        <v>724</v>
      </c>
      <c r="R82" s="75" t="s">
        <v>725</v>
      </c>
      <c r="S82" s="75" t="s">
        <v>726</v>
      </c>
      <c r="T82" s="75" t="s">
        <v>727</v>
      </c>
      <c r="U82" s="99"/>
      <c r="V82" s="75" t="s">
        <v>728</v>
      </c>
      <c r="W82" s="75" t="s">
        <v>729</v>
      </c>
      <c r="X82" s="75" t="s">
        <v>730</v>
      </c>
      <c r="Y82" s="75" t="s">
        <v>731</v>
      </c>
      <c r="Z82" s="75" t="s">
        <v>732</v>
      </c>
      <c r="AA82" s="66" t="s">
        <v>733</v>
      </c>
      <c r="AB82" s="66" t="s">
        <v>734</v>
      </c>
    </row>
    <row r="83" spans="1:28" s="64" customFormat="1" ht="140" x14ac:dyDescent="0.2">
      <c r="A83" s="19" t="s">
        <v>246</v>
      </c>
      <c r="B83" s="19" t="s">
        <v>549</v>
      </c>
      <c r="C83" s="15" t="s">
        <v>4</v>
      </c>
      <c r="D83" s="29" t="s">
        <v>735</v>
      </c>
      <c r="E83" s="29" t="s">
        <v>735</v>
      </c>
      <c r="F83" s="29" t="s">
        <v>735</v>
      </c>
      <c r="G83" s="29" t="s">
        <v>735</v>
      </c>
      <c r="H83" s="29" t="s">
        <v>735</v>
      </c>
      <c r="I83" s="29" t="s">
        <v>735</v>
      </c>
      <c r="J83" s="29" t="s">
        <v>735</v>
      </c>
      <c r="K83" s="29" t="s">
        <v>735</v>
      </c>
      <c r="L83" s="29" t="s">
        <v>735</v>
      </c>
      <c r="M83" s="29" t="s">
        <v>735</v>
      </c>
      <c r="N83" s="29" t="s">
        <v>735</v>
      </c>
      <c r="O83" s="29" t="s">
        <v>735</v>
      </c>
      <c r="P83" s="29" t="s">
        <v>735</v>
      </c>
      <c r="Q83" s="29" t="s">
        <v>735</v>
      </c>
      <c r="R83" s="29" t="s">
        <v>735</v>
      </c>
      <c r="S83" s="29" t="s">
        <v>735</v>
      </c>
      <c r="T83" s="29" t="s">
        <v>735</v>
      </c>
      <c r="U83" s="102"/>
      <c r="V83" s="29" t="s">
        <v>735</v>
      </c>
      <c r="W83" s="29" t="s">
        <v>735</v>
      </c>
      <c r="X83" s="29" t="s">
        <v>735</v>
      </c>
      <c r="Y83" s="29" t="s">
        <v>735</v>
      </c>
      <c r="Z83" s="29" t="s">
        <v>735</v>
      </c>
      <c r="AA83" s="66"/>
      <c r="AB83" s="66"/>
    </row>
    <row r="84" spans="1:28" s="64" customFormat="1" ht="28" x14ac:dyDescent="0.2">
      <c r="A84" s="15" t="s">
        <v>247</v>
      </c>
      <c r="B84" s="15" t="s">
        <v>53</v>
      </c>
      <c r="C84" s="15" t="s">
        <v>4</v>
      </c>
      <c r="D84" s="29" t="s">
        <v>375</v>
      </c>
      <c r="E84" s="29" t="s">
        <v>375</v>
      </c>
      <c r="F84" s="29" t="s">
        <v>375</v>
      </c>
      <c r="G84" s="29" t="s">
        <v>375</v>
      </c>
      <c r="H84" s="29" t="s">
        <v>375</v>
      </c>
      <c r="I84" s="29" t="s">
        <v>375</v>
      </c>
      <c r="J84" s="29" t="s">
        <v>375</v>
      </c>
      <c r="K84" s="29" t="s">
        <v>375</v>
      </c>
      <c r="L84" s="29" t="s">
        <v>375</v>
      </c>
      <c r="M84" s="29" t="s">
        <v>375</v>
      </c>
      <c r="N84" s="29" t="s">
        <v>375</v>
      </c>
      <c r="O84" s="29" t="s">
        <v>375</v>
      </c>
      <c r="P84" s="29" t="s">
        <v>375</v>
      </c>
      <c r="Q84" s="29" t="s">
        <v>375</v>
      </c>
      <c r="R84" s="29" t="s">
        <v>375</v>
      </c>
      <c r="S84" s="29" t="s">
        <v>375</v>
      </c>
      <c r="T84" s="29" t="s">
        <v>375</v>
      </c>
      <c r="U84" s="102"/>
      <c r="V84" s="29" t="s">
        <v>375</v>
      </c>
      <c r="W84" s="29" t="s">
        <v>375</v>
      </c>
      <c r="X84" s="29" t="s">
        <v>375</v>
      </c>
      <c r="Y84" s="29" t="s">
        <v>375</v>
      </c>
      <c r="Z84" s="29" t="s">
        <v>375</v>
      </c>
      <c r="AA84" s="66"/>
      <c r="AB84" s="66"/>
    </row>
    <row r="85" spans="1:28" s="64" customFormat="1" x14ac:dyDescent="0.2">
      <c r="A85" s="15" t="s">
        <v>248</v>
      </c>
      <c r="B85" s="15" t="s">
        <v>2</v>
      </c>
      <c r="C85" s="15" t="s">
        <v>4</v>
      </c>
      <c r="D85" s="75" t="s">
        <v>356</v>
      </c>
      <c r="E85" s="75" t="s">
        <v>356</v>
      </c>
      <c r="F85" s="75" t="s">
        <v>356</v>
      </c>
      <c r="G85" s="75" t="s">
        <v>356</v>
      </c>
      <c r="H85" s="75" t="s">
        <v>356</v>
      </c>
      <c r="I85" s="75" t="s">
        <v>356</v>
      </c>
      <c r="J85" s="75" t="s">
        <v>356</v>
      </c>
      <c r="K85" s="75" t="s">
        <v>356</v>
      </c>
      <c r="L85" s="75" t="s">
        <v>356</v>
      </c>
      <c r="M85" s="75" t="s">
        <v>356</v>
      </c>
      <c r="N85" s="75" t="s">
        <v>356</v>
      </c>
      <c r="O85" s="75" t="s">
        <v>356</v>
      </c>
      <c r="P85" s="75" t="s">
        <v>356</v>
      </c>
      <c r="Q85" s="75" t="s">
        <v>356</v>
      </c>
      <c r="R85" s="75" t="s">
        <v>356</v>
      </c>
      <c r="S85" s="75" t="s">
        <v>356</v>
      </c>
      <c r="T85" s="75" t="s">
        <v>356</v>
      </c>
      <c r="U85" s="99"/>
      <c r="V85" s="75" t="s">
        <v>356</v>
      </c>
      <c r="W85" s="75" t="s">
        <v>356</v>
      </c>
      <c r="X85" s="75" t="s">
        <v>356</v>
      </c>
      <c r="Y85" s="75" t="s">
        <v>356</v>
      </c>
      <c r="Z85" s="75" t="s">
        <v>356</v>
      </c>
      <c r="AA85" s="66"/>
      <c r="AB85" s="66"/>
    </row>
    <row r="86" spans="1:28" s="83" customFormat="1" x14ac:dyDescent="0.2">
      <c r="A86" s="15" t="s">
        <v>249</v>
      </c>
      <c r="B86" s="15" t="s">
        <v>54</v>
      </c>
      <c r="C86" s="15" t="s">
        <v>38</v>
      </c>
      <c r="D86" s="24" t="s">
        <v>1549</v>
      </c>
      <c r="E86" s="24" t="s">
        <v>1549</v>
      </c>
      <c r="F86" s="24" t="s">
        <v>1549</v>
      </c>
      <c r="G86" s="24" t="s">
        <v>1549</v>
      </c>
      <c r="H86" s="24" t="s">
        <v>1549</v>
      </c>
      <c r="I86" s="24" t="s">
        <v>1549</v>
      </c>
      <c r="J86" s="24" t="s">
        <v>1549</v>
      </c>
      <c r="K86" s="24" t="s">
        <v>1549</v>
      </c>
      <c r="L86" s="24" t="s">
        <v>1549</v>
      </c>
      <c r="M86" s="24" t="s">
        <v>1549</v>
      </c>
      <c r="N86" s="24" t="s">
        <v>1550</v>
      </c>
      <c r="O86" s="24" t="s">
        <v>1550</v>
      </c>
      <c r="P86" s="24" t="s">
        <v>1550</v>
      </c>
      <c r="Q86" s="24" t="s">
        <v>1550</v>
      </c>
      <c r="R86" s="24" t="s">
        <v>1550</v>
      </c>
      <c r="S86" s="24" t="s">
        <v>1549</v>
      </c>
      <c r="T86" s="24" t="s">
        <v>1549</v>
      </c>
      <c r="U86" s="103" t="s">
        <v>1549</v>
      </c>
      <c r="V86" s="24" t="s">
        <v>1549</v>
      </c>
      <c r="W86" s="24" t="s">
        <v>1549</v>
      </c>
      <c r="X86" s="24" t="s">
        <v>1551</v>
      </c>
      <c r="Y86" s="24" t="s">
        <v>1551</v>
      </c>
      <c r="Z86" s="24" t="s">
        <v>1549</v>
      </c>
      <c r="AA86" s="82"/>
      <c r="AB86" s="82"/>
    </row>
    <row r="87" spans="1:28" s="64" customFormat="1" ht="28" x14ac:dyDescent="0.2">
      <c r="A87" s="20" t="s">
        <v>202</v>
      </c>
      <c r="B87" s="19" t="s">
        <v>39</v>
      </c>
      <c r="C87" s="15" t="s">
        <v>4</v>
      </c>
      <c r="D87" s="77" t="s">
        <v>382</v>
      </c>
      <c r="E87" s="77" t="s">
        <v>382</v>
      </c>
      <c r="F87" s="77" t="s">
        <v>382</v>
      </c>
      <c r="G87" s="77" t="s">
        <v>382</v>
      </c>
      <c r="H87" s="77" t="s">
        <v>382</v>
      </c>
      <c r="I87" s="77" t="s">
        <v>382</v>
      </c>
      <c r="J87" s="77" t="s">
        <v>382</v>
      </c>
      <c r="K87" s="77" t="s">
        <v>382</v>
      </c>
      <c r="L87" s="77" t="s">
        <v>382</v>
      </c>
      <c r="M87" s="77" t="s">
        <v>382</v>
      </c>
      <c r="N87" s="77" t="s">
        <v>382</v>
      </c>
      <c r="O87" s="77" t="s">
        <v>382</v>
      </c>
      <c r="P87" s="77" t="s">
        <v>382</v>
      </c>
      <c r="Q87" s="77" t="s">
        <v>382</v>
      </c>
      <c r="R87" s="77" t="s">
        <v>382</v>
      </c>
      <c r="S87" s="77" t="s">
        <v>382</v>
      </c>
      <c r="T87" s="77" t="s">
        <v>382</v>
      </c>
      <c r="U87" s="101"/>
      <c r="V87" s="77" t="s">
        <v>382</v>
      </c>
      <c r="W87" s="77" t="s">
        <v>382</v>
      </c>
      <c r="X87" s="77" t="s">
        <v>382</v>
      </c>
      <c r="Y87" s="77" t="s">
        <v>382</v>
      </c>
      <c r="Z87" s="77" t="s">
        <v>382</v>
      </c>
      <c r="AA87" s="66"/>
      <c r="AB87" s="66"/>
    </row>
    <row r="88" spans="1:28" s="64" customFormat="1" x14ac:dyDescent="0.2">
      <c r="A88" s="9" t="s">
        <v>203</v>
      </c>
      <c r="B88" s="15" t="s">
        <v>51</v>
      </c>
      <c r="C88" s="15" t="s">
        <v>38</v>
      </c>
      <c r="D88" s="75" t="s">
        <v>736</v>
      </c>
      <c r="E88" s="75" t="s">
        <v>737</v>
      </c>
      <c r="F88" s="75" t="s">
        <v>736</v>
      </c>
      <c r="G88" s="75" t="s">
        <v>738</v>
      </c>
      <c r="H88" s="75" t="s">
        <v>739</v>
      </c>
      <c r="I88" s="75" t="s">
        <v>740</v>
      </c>
      <c r="J88" s="75" t="s">
        <v>741</v>
      </c>
      <c r="K88" s="75" t="s">
        <v>742</v>
      </c>
      <c r="L88" s="75" t="s">
        <v>743</v>
      </c>
      <c r="M88" s="75" t="s">
        <v>744</v>
      </c>
      <c r="N88" s="75" t="s">
        <v>745</v>
      </c>
      <c r="O88" s="75" t="s">
        <v>738</v>
      </c>
      <c r="P88" s="75" t="s">
        <v>738</v>
      </c>
      <c r="Q88" s="75" t="s">
        <v>738</v>
      </c>
      <c r="R88" s="75" t="s">
        <v>746</v>
      </c>
      <c r="S88" s="75" t="s">
        <v>738</v>
      </c>
      <c r="T88" s="75" t="s">
        <v>738</v>
      </c>
      <c r="U88" s="99"/>
      <c r="V88" s="75" t="s">
        <v>747</v>
      </c>
      <c r="W88" s="75" t="s">
        <v>748</v>
      </c>
      <c r="X88" s="75" t="s">
        <v>747</v>
      </c>
      <c r="Y88" s="75" t="s">
        <v>749</v>
      </c>
      <c r="Z88" s="75" t="s">
        <v>750</v>
      </c>
      <c r="AA88" s="66" t="s">
        <v>751</v>
      </c>
      <c r="AB88" s="66" t="s">
        <v>752</v>
      </c>
    </row>
    <row r="89" spans="1:28" s="64" customFormat="1" ht="41.25" customHeight="1" x14ac:dyDescent="0.2">
      <c r="A89" s="19" t="s">
        <v>250</v>
      </c>
      <c r="B89" s="19" t="s">
        <v>549</v>
      </c>
      <c r="C89" s="15" t="s">
        <v>4</v>
      </c>
      <c r="D89" s="29" t="s">
        <v>382</v>
      </c>
      <c r="E89" s="29" t="s">
        <v>382</v>
      </c>
      <c r="F89" s="29" t="s">
        <v>382</v>
      </c>
      <c r="G89" s="29" t="s">
        <v>382</v>
      </c>
      <c r="H89" s="29" t="s">
        <v>382</v>
      </c>
      <c r="I89" s="29" t="s">
        <v>382</v>
      </c>
      <c r="J89" s="29" t="s">
        <v>382</v>
      </c>
      <c r="K89" s="29" t="s">
        <v>382</v>
      </c>
      <c r="L89" s="29" t="s">
        <v>382</v>
      </c>
      <c r="M89" s="29" t="s">
        <v>382</v>
      </c>
      <c r="N89" s="29" t="s">
        <v>382</v>
      </c>
      <c r="O89" s="29" t="s">
        <v>382</v>
      </c>
      <c r="P89" s="29" t="s">
        <v>382</v>
      </c>
      <c r="Q89" s="29" t="s">
        <v>382</v>
      </c>
      <c r="R89" s="29" t="s">
        <v>382</v>
      </c>
      <c r="S89" s="29" t="s">
        <v>382</v>
      </c>
      <c r="T89" s="29" t="s">
        <v>382</v>
      </c>
      <c r="U89" s="102"/>
      <c r="V89" s="29" t="s">
        <v>382</v>
      </c>
      <c r="W89" s="29" t="s">
        <v>382</v>
      </c>
      <c r="X89" s="29" t="s">
        <v>382</v>
      </c>
      <c r="Y89" s="29" t="s">
        <v>382</v>
      </c>
      <c r="Z89" s="29" t="s">
        <v>382</v>
      </c>
      <c r="AA89" s="66"/>
      <c r="AB89" s="66"/>
    </row>
    <row r="90" spans="1:28" s="64" customFormat="1" ht="28" x14ac:dyDescent="0.2">
      <c r="A90" s="15" t="s">
        <v>251</v>
      </c>
      <c r="B90" s="15" t="s">
        <v>53</v>
      </c>
      <c r="C90" s="15" t="s">
        <v>4</v>
      </c>
      <c r="D90" s="29" t="s">
        <v>372</v>
      </c>
      <c r="E90" s="29" t="s">
        <v>372</v>
      </c>
      <c r="F90" s="29" t="s">
        <v>372</v>
      </c>
      <c r="G90" s="29" t="s">
        <v>372</v>
      </c>
      <c r="H90" s="29" t="s">
        <v>372</v>
      </c>
      <c r="I90" s="29" t="s">
        <v>372</v>
      </c>
      <c r="J90" s="29" t="s">
        <v>372</v>
      </c>
      <c r="K90" s="29" t="s">
        <v>372</v>
      </c>
      <c r="L90" s="29" t="s">
        <v>372</v>
      </c>
      <c r="M90" s="29" t="s">
        <v>372</v>
      </c>
      <c r="N90" s="29" t="s">
        <v>372</v>
      </c>
      <c r="O90" s="29" t="s">
        <v>372</v>
      </c>
      <c r="P90" s="29" t="s">
        <v>372</v>
      </c>
      <c r="Q90" s="29" t="s">
        <v>372</v>
      </c>
      <c r="R90" s="29" t="s">
        <v>372</v>
      </c>
      <c r="S90" s="29" t="s">
        <v>372</v>
      </c>
      <c r="T90" s="29" t="s">
        <v>372</v>
      </c>
      <c r="U90" s="102"/>
      <c r="V90" s="29" t="s">
        <v>372</v>
      </c>
      <c r="W90" s="29" t="s">
        <v>372</v>
      </c>
      <c r="X90" s="29" t="s">
        <v>372</v>
      </c>
      <c r="Y90" s="29" t="s">
        <v>372</v>
      </c>
      <c r="Z90" s="29" t="s">
        <v>372</v>
      </c>
      <c r="AA90" s="66"/>
      <c r="AB90" s="66"/>
    </row>
    <row r="91" spans="1:28" s="64" customFormat="1" x14ac:dyDescent="0.2">
      <c r="A91" s="15" t="s">
        <v>252</v>
      </c>
      <c r="B91" s="15" t="s">
        <v>2</v>
      </c>
      <c r="C91" s="15" t="s">
        <v>4</v>
      </c>
      <c r="D91" s="75" t="s">
        <v>356</v>
      </c>
      <c r="E91" s="75" t="s">
        <v>356</v>
      </c>
      <c r="F91" s="75" t="s">
        <v>356</v>
      </c>
      <c r="G91" s="75" t="s">
        <v>356</v>
      </c>
      <c r="H91" s="75" t="s">
        <v>356</v>
      </c>
      <c r="I91" s="75" t="s">
        <v>356</v>
      </c>
      <c r="J91" s="75" t="s">
        <v>356</v>
      </c>
      <c r="K91" s="75" t="s">
        <v>356</v>
      </c>
      <c r="L91" s="75" t="s">
        <v>356</v>
      </c>
      <c r="M91" s="75" t="s">
        <v>356</v>
      </c>
      <c r="N91" s="75" t="s">
        <v>356</v>
      </c>
      <c r="O91" s="75" t="s">
        <v>356</v>
      </c>
      <c r="P91" s="75" t="s">
        <v>356</v>
      </c>
      <c r="Q91" s="75" t="s">
        <v>356</v>
      </c>
      <c r="R91" s="75" t="s">
        <v>356</v>
      </c>
      <c r="S91" s="75" t="s">
        <v>356</v>
      </c>
      <c r="T91" s="75" t="s">
        <v>356</v>
      </c>
      <c r="U91" s="99"/>
      <c r="V91" s="75" t="s">
        <v>356</v>
      </c>
      <c r="W91" s="75" t="s">
        <v>356</v>
      </c>
      <c r="X91" s="75" t="s">
        <v>356</v>
      </c>
      <c r="Y91" s="75" t="s">
        <v>356</v>
      </c>
      <c r="Z91" s="75" t="s">
        <v>356</v>
      </c>
      <c r="AA91" s="66"/>
      <c r="AB91" s="66"/>
    </row>
    <row r="92" spans="1:28" s="83" customFormat="1" x14ac:dyDescent="0.2">
      <c r="A92" s="15" t="s">
        <v>253</v>
      </c>
      <c r="B92" s="15" t="s">
        <v>54</v>
      </c>
      <c r="C92" s="15" t="s">
        <v>38</v>
      </c>
      <c r="D92" s="24" t="s">
        <v>1552</v>
      </c>
      <c r="E92" s="24" t="s">
        <v>1552</v>
      </c>
      <c r="F92" s="24" t="s">
        <v>1552</v>
      </c>
      <c r="G92" s="24" t="s">
        <v>1552</v>
      </c>
      <c r="H92" s="24" t="s">
        <v>1552</v>
      </c>
      <c r="I92" s="24" t="s">
        <v>1552</v>
      </c>
      <c r="J92" s="24" t="s">
        <v>1552</v>
      </c>
      <c r="K92" s="24" t="s">
        <v>1552</v>
      </c>
      <c r="L92" s="24" t="s">
        <v>1552</v>
      </c>
      <c r="M92" s="24" t="s">
        <v>1552</v>
      </c>
      <c r="N92" s="24" t="s">
        <v>1553</v>
      </c>
      <c r="O92" s="24" t="s">
        <v>1553</v>
      </c>
      <c r="P92" s="24" t="s">
        <v>1553</v>
      </c>
      <c r="Q92" s="24" t="s">
        <v>1553</v>
      </c>
      <c r="R92" s="24" t="s">
        <v>1553</v>
      </c>
      <c r="S92" s="24" t="s">
        <v>1552</v>
      </c>
      <c r="T92" s="24" t="s">
        <v>1552</v>
      </c>
      <c r="U92" s="103" t="s">
        <v>1552</v>
      </c>
      <c r="V92" s="24" t="s">
        <v>1552</v>
      </c>
      <c r="W92" s="24" t="s">
        <v>1552</v>
      </c>
      <c r="X92" s="24" t="s">
        <v>1554</v>
      </c>
      <c r="Y92" s="24" t="s">
        <v>753</v>
      </c>
      <c r="Z92" s="24" t="s">
        <v>1552</v>
      </c>
      <c r="AA92" s="82"/>
      <c r="AB92" s="82"/>
    </row>
    <row r="93" spans="1:28" s="64" customFormat="1" x14ac:dyDescent="0.2">
      <c r="A93" s="20" t="s">
        <v>202</v>
      </c>
      <c r="B93" s="19" t="s">
        <v>39</v>
      </c>
      <c r="C93" s="15" t="s">
        <v>4</v>
      </c>
      <c r="D93" s="77" t="s">
        <v>376</v>
      </c>
      <c r="E93" s="77" t="s">
        <v>376</v>
      </c>
      <c r="F93" s="77" t="s">
        <v>376</v>
      </c>
      <c r="G93" s="77" t="s">
        <v>376</v>
      </c>
      <c r="H93" s="77" t="s">
        <v>376</v>
      </c>
      <c r="I93" s="77" t="s">
        <v>376</v>
      </c>
      <c r="J93" s="77" t="s">
        <v>376</v>
      </c>
      <c r="K93" s="77" t="s">
        <v>376</v>
      </c>
      <c r="L93" s="77" t="s">
        <v>376</v>
      </c>
      <c r="M93" s="77" t="s">
        <v>376</v>
      </c>
      <c r="N93" s="77" t="s">
        <v>376</v>
      </c>
      <c r="O93" s="77" t="s">
        <v>376</v>
      </c>
      <c r="P93" s="77" t="s">
        <v>376</v>
      </c>
      <c r="Q93" s="77" t="s">
        <v>376</v>
      </c>
      <c r="R93" s="77" t="s">
        <v>376</v>
      </c>
      <c r="S93" s="77" t="s">
        <v>376</v>
      </c>
      <c r="T93" s="77" t="s">
        <v>376</v>
      </c>
      <c r="U93" s="101"/>
      <c r="V93" s="77" t="s">
        <v>376</v>
      </c>
      <c r="W93" s="77" t="s">
        <v>376</v>
      </c>
      <c r="X93" s="77" t="s">
        <v>376</v>
      </c>
      <c r="Y93" s="77" t="s">
        <v>376</v>
      </c>
      <c r="Z93" s="77" t="s">
        <v>376</v>
      </c>
      <c r="AA93" s="66"/>
      <c r="AB93" s="66"/>
    </row>
    <row r="94" spans="1:28" s="64" customFormat="1" x14ac:dyDescent="0.2">
      <c r="A94" s="9" t="s">
        <v>203</v>
      </c>
      <c r="B94" s="15" t="s">
        <v>51</v>
      </c>
      <c r="C94" s="15" t="s">
        <v>38</v>
      </c>
      <c r="D94" s="75" t="s">
        <v>754</v>
      </c>
      <c r="E94" s="75" t="s">
        <v>1555</v>
      </c>
      <c r="F94" s="75" t="s">
        <v>1556</v>
      </c>
      <c r="G94" s="75" t="s">
        <v>1557</v>
      </c>
      <c r="H94" s="75" t="s">
        <v>1558</v>
      </c>
      <c r="I94" s="75" t="s">
        <v>1559</v>
      </c>
      <c r="J94" s="75"/>
      <c r="K94" s="75" t="s">
        <v>1560</v>
      </c>
      <c r="L94" s="75" t="s">
        <v>1561</v>
      </c>
      <c r="M94" s="75"/>
      <c r="N94" s="75" t="s">
        <v>1562</v>
      </c>
      <c r="O94" s="75" t="s">
        <v>1563</v>
      </c>
      <c r="P94" s="75" t="s">
        <v>1563</v>
      </c>
      <c r="Q94" s="75" t="s">
        <v>1563</v>
      </c>
      <c r="R94" s="75" t="s">
        <v>1564</v>
      </c>
      <c r="S94" s="75" t="s">
        <v>1559</v>
      </c>
      <c r="T94" s="75" t="s">
        <v>1559</v>
      </c>
      <c r="U94" s="99"/>
      <c r="V94" s="75" t="s">
        <v>1564</v>
      </c>
      <c r="W94" s="75"/>
      <c r="X94" s="75" t="s">
        <v>1565</v>
      </c>
      <c r="Y94" s="75" t="s">
        <v>1566</v>
      </c>
      <c r="Z94" s="75"/>
      <c r="AA94" s="66" t="s">
        <v>755</v>
      </c>
      <c r="AB94" s="66" t="s">
        <v>756</v>
      </c>
    </row>
    <row r="95" spans="1:28" s="64" customFormat="1" ht="56" x14ac:dyDescent="0.2">
      <c r="A95" s="19" t="s">
        <v>254</v>
      </c>
      <c r="B95" s="19" t="s">
        <v>549</v>
      </c>
      <c r="C95" s="15" t="s">
        <v>4</v>
      </c>
      <c r="D95" s="29" t="s">
        <v>757</v>
      </c>
      <c r="E95" s="29" t="s">
        <v>757</v>
      </c>
      <c r="F95" s="29" t="s">
        <v>757</v>
      </c>
      <c r="G95" s="29" t="s">
        <v>757</v>
      </c>
      <c r="H95" s="29" t="s">
        <v>757</v>
      </c>
      <c r="I95" s="29" t="s">
        <v>757</v>
      </c>
      <c r="J95" s="29" t="s">
        <v>757</v>
      </c>
      <c r="K95" s="29" t="s">
        <v>757</v>
      </c>
      <c r="L95" s="29" t="s">
        <v>757</v>
      </c>
      <c r="M95" s="29" t="s">
        <v>757</v>
      </c>
      <c r="N95" s="29" t="s">
        <v>757</v>
      </c>
      <c r="O95" s="29" t="s">
        <v>757</v>
      </c>
      <c r="P95" s="29" t="s">
        <v>757</v>
      </c>
      <c r="Q95" s="29" t="s">
        <v>757</v>
      </c>
      <c r="R95" s="29" t="s">
        <v>757</v>
      </c>
      <c r="S95" s="29" t="s">
        <v>757</v>
      </c>
      <c r="T95" s="29" t="s">
        <v>757</v>
      </c>
      <c r="U95" s="102"/>
      <c r="V95" s="29" t="s">
        <v>757</v>
      </c>
      <c r="W95" s="29" t="s">
        <v>757</v>
      </c>
      <c r="X95" s="29" t="s">
        <v>757</v>
      </c>
      <c r="Y95" s="29" t="s">
        <v>757</v>
      </c>
      <c r="Z95" s="29" t="s">
        <v>757</v>
      </c>
      <c r="AA95" s="66"/>
      <c r="AB95" s="66"/>
    </row>
    <row r="96" spans="1:28" s="64" customFormat="1" ht="28" x14ac:dyDescent="0.2">
      <c r="A96" s="15" t="s">
        <v>255</v>
      </c>
      <c r="B96" s="15" t="s">
        <v>53</v>
      </c>
      <c r="C96" s="15" t="s">
        <v>4</v>
      </c>
      <c r="D96" s="29" t="s">
        <v>378</v>
      </c>
      <c r="E96" s="29" t="s">
        <v>378</v>
      </c>
      <c r="F96" s="29" t="s">
        <v>378</v>
      </c>
      <c r="G96" s="29" t="s">
        <v>378</v>
      </c>
      <c r="H96" s="29" t="s">
        <v>378</v>
      </c>
      <c r="I96" s="29" t="s">
        <v>378</v>
      </c>
      <c r="J96" s="29" t="s">
        <v>378</v>
      </c>
      <c r="K96" s="29" t="s">
        <v>378</v>
      </c>
      <c r="L96" s="29" t="s">
        <v>378</v>
      </c>
      <c r="M96" s="29" t="s">
        <v>378</v>
      </c>
      <c r="N96" s="29" t="s">
        <v>378</v>
      </c>
      <c r="O96" s="29" t="s">
        <v>378</v>
      </c>
      <c r="P96" s="29" t="s">
        <v>378</v>
      </c>
      <c r="Q96" s="29" t="s">
        <v>378</v>
      </c>
      <c r="R96" s="29" t="s">
        <v>378</v>
      </c>
      <c r="S96" s="29" t="s">
        <v>378</v>
      </c>
      <c r="T96" s="29" t="s">
        <v>378</v>
      </c>
      <c r="U96" s="102"/>
      <c r="V96" s="29" t="s">
        <v>378</v>
      </c>
      <c r="W96" s="29" t="s">
        <v>378</v>
      </c>
      <c r="X96" s="29" t="s">
        <v>378</v>
      </c>
      <c r="Y96" s="29" t="s">
        <v>378</v>
      </c>
      <c r="Z96" s="29" t="s">
        <v>378</v>
      </c>
      <c r="AA96" s="66"/>
      <c r="AB96" s="66"/>
    </row>
    <row r="97" spans="1:28" s="64" customFormat="1" x14ac:dyDescent="0.2">
      <c r="A97" s="15" t="s">
        <v>256</v>
      </c>
      <c r="B97" s="15" t="s">
        <v>2</v>
      </c>
      <c r="C97" s="15" t="s">
        <v>4</v>
      </c>
      <c r="D97" s="75" t="s">
        <v>379</v>
      </c>
      <c r="E97" s="75" t="s">
        <v>379</v>
      </c>
      <c r="F97" s="75" t="s">
        <v>379</v>
      </c>
      <c r="G97" s="75" t="s">
        <v>379</v>
      </c>
      <c r="H97" s="75" t="s">
        <v>379</v>
      </c>
      <c r="I97" s="75" t="s">
        <v>379</v>
      </c>
      <c r="J97" s="75" t="s">
        <v>379</v>
      </c>
      <c r="K97" s="75" t="s">
        <v>379</v>
      </c>
      <c r="L97" s="75" t="s">
        <v>379</v>
      </c>
      <c r="M97" s="75" t="s">
        <v>379</v>
      </c>
      <c r="N97" s="75" t="s">
        <v>379</v>
      </c>
      <c r="O97" s="75" t="s">
        <v>379</v>
      </c>
      <c r="P97" s="75" t="s">
        <v>379</v>
      </c>
      <c r="Q97" s="75" t="s">
        <v>379</v>
      </c>
      <c r="R97" s="75" t="s">
        <v>379</v>
      </c>
      <c r="S97" s="75" t="s">
        <v>379</v>
      </c>
      <c r="T97" s="75" t="s">
        <v>379</v>
      </c>
      <c r="U97" s="99"/>
      <c r="V97" s="75" t="s">
        <v>379</v>
      </c>
      <c r="W97" s="75" t="s">
        <v>379</v>
      </c>
      <c r="X97" s="75" t="s">
        <v>379</v>
      </c>
      <c r="Y97" s="75" t="s">
        <v>379</v>
      </c>
      <c r="Z97" s="75" t="s">
        <v>379</v>
      </c>
      <c r="AA97" s="66"/>
      <c r="AB97" s="66"/>
    </row>
    <row r="98" spans="1:28" s="83" customFormat="1" x14ac:dyDescent="0.2">
      <c r="A98" s="15" t="s">
        <v>257</v>
      </c>
      <c r="B98" s="15" t="s">
        <v>54</v>
      </c>
      <c r="C98" s="15" t="s">
        <v>38</v>
      </c>
      <c r="D98" s="24" t="s">
        <v>1567</v>
      </c>
      <c r="E98" s="24" t="s">
        <v>1567</v>
      </c>
      <c r="F98" s="24" t="s">
        <v>1567</v>
      </c>
      <c r="G98" s="24" t="s">
        <v>1567</v>
      </c>
      <c r="H98" s="24" t="s">
        <v>1567</v>
      </c>
      <c r="I98" s="24" t="s">
        <v>1567</v>
      </c>
      <c r="J98" s="24" t="s">
        <v>1567</v>
      </c>
      <c r="K98" s="24" t="s">
        <v>1567</v>
      </c>
      <c r="L98" s="24" t="s">
        <v>1567</v>
      </c>
      <c r="M98" s="24" t="s">
        <v>1567</v>
      </c>
      <c r="N98" s="24" t="s">
        <v>1567</v>
      </c>
      <c r="O98" s="24" t="s">
        <v>1567</v>
      </c>
      <c r="P98" s="24" t="s">
        <v>1567</v>
      </c>
      <c r="Q98" s="24" t="s">
        <v>1567</v>
      </c>
      <c r="R98" s="24" t="s">
        <v>1567</v>
      </c>
      <c r="S98" s="24" t="s">
        <v>1567</v>
      </c>
      <c r="T98" s="24" t="s">
        <v>1567</v>
      </c>
      <c r="U98" s="103"/>
      <c r="V98" s="24" t="s">
        <v>1567</v>
      </c>
      <c r="W98" s="24" t="s">
        <v>1567</v>
      </c>
      <c r="X98" s="24" t="s">
        <v>1567</v>
      </c>
      <c r="Y98" s="24" t="s">
        <v>1567</v>
      </c>
      <c r="Z98" s="24" t="s">
        <v>1567</v>
      </c>
      <c r="AA98" s="82"/>
      <c r="AB98" s="82"/>
    </row>
    <row r="99" spans="1:28" s="64" customFormat="1" x14ac:dyDescent="0.2">
      <c r="A99" s="20" t="s">
        <v>202</v>
      </c>
      <c r="B99" s="19" t="s">
        <v>39</v>
      </c>
      <c r="C99" s="15" t="s">
        <v>4</v>
      </c>
      <c r="D99" s="77" t="s">
        <v>383</v>
      </c>
      <c r="E99" s="77" t="s">
        <v>383</v>
      </c>
      <c r="F99" s="77" t="s">
        <v>383</v>
      </c>
      <c r="G99" s="77" t="s">
        <v>383</v>
      </c>
      <c r="H99" s="77" t="s">
        <v>383</v>
      </c>
      <c r="I99" s="77" t="s">
        <v>383</v>
      </c>
      <c r="J99" s="77" t="s">
        <v>383</v>
      </c>
      <c r="K99" s="77" t="s">
        <v>383</v>
      </c>
      <c r="L99" s="77" t="s">
        <v>383</v>
      </c>
      <c r="M99" s="77" t="s">
        <v>383</v>
      </c>
      <c r="N99" s="77" t="s">
        <v>383</v>
      </c>
      <c r="O99" s="77" t="s">
        <v>383</v>
      </c>
      <c r="P99" s="77" t="s">
        <v>383</v>
      </c>
      <c r="Q99" s="77" t="s">
        <v>383</v>
      </c>
      <c r="R99" s="77" t="s">
        <v>383</v>
      </c>
      <c r="S99" s="77" t="s">
        <v>383</v>
      </c>
      <c r="T99" s="77" t="s">
        <v>383</v>
      </c>
      <c r="U99" s="101"/>
      <c r="V99" s="77" t="s">
        <v>383</v>
      </c>
      <c r="W99" s="77" t="s">
        <v>383</v>
      </c>
      <c r="X99" s="77" t="s">
        <v>383</v>
      </c>
      <c r="Y99" s="77" t="s">
        <v>383</v>
      </c>
      <c r="Z99" s="77" t="s">
        <v>383</v>
      </c>
      <c r="AA99" s="66"/>
      <c r="AB99" s="66"/>
    </row>
    <row r="100" spans="1:28" s="64" customFormat="1" x14ac:dyDescent="0.2">
      <c r="A100" s="9" t="s">
        <v>203</v>
      </c>
      <c r="B100" s="15" t="s">
        <v>51</v>
      </c>
      <c r="C100" s="15" t="s">
        <v>38</v>
      </c>
      <c r="D100" s="75" t="s">
        <v>1568</v>
      </c>
      <c r="E100" s="75" t="s">
        <v>1569</v>
      </c>
      <c r="F100" s="75" t="s">
        <v>1570</v>
      </c>
      <c r="G100" s="75">
        <v>0</v>
      </c>
      <c r="H100" s="75">
        <v>0</v>
      </c>
      <c r="I100" s="75" t="s">
        <v>1571</v>
      </c>
      <c r="J100" s="75">
        <v>0</v>
      </c>
      <c r="K100" s="75" t="s">
        <v>1572</v>
      </c>
      <c r="L100" s="75" t="s">
        <v>1573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99"/>
      <c r="V100" s="75">
        <v>0</v>
      </c>
      <c r="W100" s="75">
        <v>0</v>
      </c>
      <c r="X100" s="75" t="s">
        <v>1574</v>
      </c>
      <c r="Y100" s="75" t="s">
        <v>1574</v>
      </c>
      <c r="Z100" s="75" t="s">
        <v>1575</v>
      </c>
      <c r="AA100" s="66" t="s">
        <v>758</v>
      </c>
      <c r="AB100" s="66" t="s">
        <v>759</v>
      </c>
    </row>
    <row r="101" spans="1:28" s="64" customFormat="1" ht="84" x14ac:dyDescent="0.2">
      <c r="A101" s="19" t="s">
        <v>258</v>
      </c>
      <c r="B101" s="19" t="s">
        <v>549</v>
      </c>
      <c r="C101" s="15" t="s">
        <v>4</v>
      </c>
      <c r="D101" s="29" t="s">
        <v>384</v>
      </c>
      <c r="E101" s="29" t="s">
        <v>384</v>
      </c>
      <c r="F101" s="29" t="s">
        <v>384</v>
      </c>
      <c r="G101" s="29" t="s">
        <v>384</v>
      </c>
      <c r="H101" s="29" t="s">
        <v>384</v>
      </c>
      <c r="I101" s="29" t="s">
        <v>384</v>
      </c>
      <c r="J101" s="29" t="s">
        <v>384</v>
      </c>
      <c r="K101" s="29" t="s">
        <v>384</v>
      </c>
      <c r="L101" s="29" t="s">
        <v>384</v>
      </c>
      <c r="M101" s="29" t="s">
        <v>384</v>
      </c>
      <c r="N101" s="29" t="s">
        <v>384</v>
      </c>
      <c r="O101" s="29" t="s">
        <v>384</v>
      </c>
      <c r="P101" s="29" t="s">
        <v>384</v>
      </c>
      <c r="Q101" s="29" t="s">
        <v>384</v>
      </c>
      <c r="R101" s="29" t="s">
        <v>384</v>
      </c>
      <c r="S101" s="29" t="s">
        <v>384</v>
      </c>
      <c r="T101" s="29" t="s">
        <v>384</v>
      </c>
      <c r="U101" s="102"/>
      <c r="V101" s="29" t="s">
        <v>384</v>
      </c>
      <c r="W101" s="29" t="s">
        <v>384</v>
      </c>
      <c r="X101" s="29" t="s">
        <v>384</v>
      </c>
      <c r="Y101" s="29" t="s">
        <v>384</v>
      </c>
      <c r="Z101" s="29" t="s">
        <v>384</v>
      </c>
      <c r="AA101" s="66"/>
      <c r="AB101" s="66"/>
    </row>
    <row r="102" spans="1:28" s="64" customFormat="1" ht="28" x14ac:dyDescent="0.2">
      <c r="A102" s="15" t="s">
        <v>259</v>
      </c>
      <c r="B102" s="15" t="s">
        <v>53</v>
      </c>
      <c r="C102" s="15" t="s">
        <v>4</v>
      </c>
      <c r="D102" s="29" t="s">
        <v>355</v>
      </c>
      <c r="E102" s="29" t="s">
        <v>355</v>
      </c>
      <c r="F102" s="29" t="s">
        <v>355</v>
      </c>
      <c r="G102" s="29" t="s">
        <v>355</v>
      </c>
      <c r="H102" s="29" t="s">
        <v>355</v>
      </c>
      <c r="I102" s="29" t="s">
        <v>355</v>
      </c>
      <c r="J102" s="29" t="s">
        <v>355</v>
      </c>
      <c r="K102" s="29" t="s">
        <v>355</v>
      </c>
      <c r="L102" s="29" t="s">
        <v>355</v>
      </c>
      <c r="M102" s="29" t="s">
        <v>355</v>
      </c>
      <c r="N102" s="29" t="s">
        <v>355</v>
      </c>
      <c r="O102" s="29" t="s">
        <v>355</v>
      </c>
      <c r="P102" s="29" t="s">
        <v>355</v>
      </c>
      <c r="Q102" s="29" t="s">
        <v>355</v>
      </c>
      <c r="R102" s="29" t="s">
        <v>355</v>
      </c>
      <c r="S102" s="29" t="s">
        <v>355</v>
      </c>
      <c r="T102" s="29" t="s">
        <v>355</v>
      </c>
      <c r="U102" s="102"/>
      <c r="V102" s="29" t="s">
        <v>355</v>
      </c>
      <c r="W102" s="29" t="s">
        <v>355</v>
      </c>
      <c r="X102" s="29" t="s">
        <v>355</v>
      </c>
      <c r="Y102" s="29" t="s">
        <v>355</v>
      </c>
      <c r="Z102" s="29" t="s">
        <v>355</v>
      </c>
      <c r="AA102" s="66"/>
      <c r="AB102" s="66"/>
    </row>
    <row r="103" spans="1:28" s="64" customFormat="1" x14ac:dyDescent="0.2">
      <c r="A103" s="15" t="s">
        <v>260</v>
      </c>
      <c r="B103" s="15" t="s">
        <v>2</v>
      </c>
      <c r="C103" s="15" t="s">
        <v>4</v>
      </c>
      <c r="D103" s="75" t="s">
        <v>379</v>
      </c>
      <c r="E103" s="75" t="s">
        <v>379</v>
      </c>
      <c r="F103" s="75" t="s">
        <v>379</v>
      </c>
      <c r="G103" s="75" t="s">
        <v>379</v>
      </c>
      <c r="H103" s="75" t="s">
        <v>379</v>
      </c>
      <c r="I103" s="75" t="s">
        <v>379</v>
      </c>
      <c r="J103" s="75" t="s">
        <v>379</v>
      </c>
      <c r="K103" s="75" t="s">
        <v>379</v>
      </c>
      <c r="L103" s="75" t="s">
        <v>379</v>
      </c>
      <c r="M103" s="75" t="s">
        <v>379</v>
      </c>
      <c r="N103" s="75" t="s">
        <v>379</v>
      </c>
      <c r="O103" s="75" t="s">
        <v>379</v>
      </c>
      <c r="P103" s="75" t="s">
        <v>379</v>
      </c>
      <c r="Q103" s="75" t="s">
        <v>379</v>
      </c>
      <c r="R103" s="75" t="s">
        <v>379</v>
      </c>
      <c r="S103" s="75" t="s">
        <v>379</v>
      </c>
      <c r="T103" s="75" t="s">
        <v>379</v>
      </c>
      <c r="U103" s="99"/>
      <c r="V103" s="75" t="s">
        <v>379</v>
      </c>
      <c r="W103" s="75" t="s">
        <v>379</v>
      </c>
      <c r="X103" s="75" t="s">
        <v>379</v>
      </c>
      <c r="Y103" s="75" t="s">
        <v>379</v>
      </c>
      <c r="Z103" s="75" t="s">
        <v>379</v>
      </c>
      <c r="AA103" s="66"/>
      <c r="AB103" s="66"/>
    </row>
    <row r="104" spans="1:28" s="83" customFormat="1" x14ac:dyDescent="0.2">
      <c r="A104" s="15" t="s">
        <v>261</v>
      </c>
      <c r="B104" s="15" t="s">
        <v>54</v>
      </c>
      <c r="C104" s="15" t="s">
        <v>38</v>
      </c>
      <c r="D104" s="24" t="s">
        <v>1597</v>
      </c>
      <c r="E104" s="24" t="s">
        <v>1597</v>
      </c>
      <c r="F104" s="24" t="s">
        <v>1597</v>
      </c>
      <c r="G104" s="24" t="s">
        <v>1597</v>
      </c>
      <c r="H104" s="24" t="s">
        <v>1597</v>
      </c>
      <c r="I104" s="24" t="s">
        <v>1597</v>
      </c>
      <c r="J104" s="24" t="s">
        <v>1597</v>
      </c>
      <c r="K104" s="24" t="s">
        <v>1597</v>
      </c>
      <c r="L104" s="24" t="s">
        <v>1597</v>
      </c>
      <c r="M104" s="24" t="s">
        <v>1599</v>
      </c>
      <c r="N104" s="24" t="s">
        <v>1599</v>
      </c>
      <c r="O104" s="24" t="s">
        <v>1599</v>
      </c>
      <c r="P104" s="24" t="s">
        <v>1599</v>
      </c>
      <c r="Q104" s="24" t="s">
        <v>1599</v>
      </c>
      <c r="R104" s="24" t="s">
        <v>1599</v>
      </c>
      <c r="S104" s="24" t="s">
        <v>1597</v>
      </c>
      <c r="T104" s="24" t="s">
        <v>1597</v>
      </c>
      <c r="U104" s="103" t="s">
        <v>1597</v>
      </c>
      <c r="V104" s="24" t="s">
        <v>1597</v>
      </c>
      <c r="W104" s="24" t="s">
        <v>1598</v>
      </c>
      <c r="X104" s="24" t="s">
        <v>1598</v>
      </c>
      <c r="Y104" s="24" t="s">
        <v>1598</v>
      </c>
      <c r="Z104" s="24" t="s">
        <v>1598</v>
      </c>
      <c r="AA104" s="82"/>
      <c r="AB104" s="82"/>
    </row>
    <row r="105" spans="1:28" s="64" customFormat="1" x14ac:dyDescent="0.2">
      <c r="A105" s="20" t="s">
        <v>202</v>
      </c>
      <c r="B105" s="19" t="s">
        <v>39</v>
      </c>
      <c r="C105" s="15" t="s">
        <v>4</v>
      </c>
      <c r="D105" s="77" t="s">
        <v>385</v>
      </c>
      <c r="E105" s="77" t="s">
        <v>385</v>
      </c>
      <c r="F105" s="77" t="s">
        <v>385</v>
      </c>
      <c r="G105" s="77" t="s">
        <v>385</v>
      </c>
      <c r="H105" s="77" t="s">
        <v>385</v>
      </c>
      <c r="I105" s="77" t="s">
        <v>385</v>
      </c>
      <c r="J105" s="77" t="s">
        <v>385</v>
      </c>
      <c r="K105" s="77" t="s">
        <v>385</v>
      </c>
      <c r="L105" s="77" t="s">
        <v>385</v>
      </c>
      <c r="M105" s="77" t="s">
        <v>385</v>
      </c>
      <c r="N105" s="77" t="s">
        <v>385</v>
      </c>
      <c r="O105" s="77" t="s">
        <v>385</v>
      </c>
      <c r="P105" s="77" t="s">
        <v>385</v>
      </c>
      <c r="Q105" s="77" t="s">
        <v>385</v>
      </c>
      <c r="R105" s="77" t="s">
        <v>385</v>
      </c>
      <c r="S105" s="77" t="s">
        <v>385</v>
      </c>
      <c r="T105" s="77" t="s">
        <v>385</v>
      </c>
      <c r="U105" s="101"/>
      <c r="V105" s="77" t="s">
        <v>385</v>
      </c>
      <c r="W105" s="77" t="s">
        <v>385</v>
      </c>
      <c r="X105" s="77" t="s">
        <v>385</v>
      </c>
      <c r="Y105" s="77" t="s">
        <v>385</v>
      </c>
      <c r="Z105" s="77" t="s">
        <v>385</v>
      </c>
      <c r="AA105" s="66"/>
      <c r="AB105" s="66"/>
    </row>
    <row r="106" spans="1:28" s="64" customFormat="1" x14ac:dyDescent="0.2">
      <c r="A106" s="9" t="s">
        <v>203</v>
      </c>
      <c r="B106" s="15" t="s">
        <v>51</v>
      </c>
      <c r="C106" s="15" t="s">
        <v>38</v>
      </c>
      <c r="D106" s="75" t="s">
        <v>1576</v>
      </c>
      <c r="E106" s="75" t="s">
        <v>1577</v>
      </c>
      <c r="F106" s="75" t="s">
        <v>1578</v>
      </c>
      <c r="G106" s="75" t="s">
        <v>1579</v>
      </c>
      <c r="H106" s="75" t="s">
        <v>1580</v>
      </c>
      <c r="I106" s="75" t="s">
        <v>1581</v>
      </c>
      <c r="J106" s="75" t="s">
        <v>1582</v>
      </c>
      <c r="K106" s="75" t="s">
        <v>1583</v>
      </c>
      <c r="L106" s="75" t="s">
        <v>1584</v>
      </c>
      <c r="M106" s="75" t="s">
        <v>1585</v>
      </c>
      <c r="N106" s="75" t="s">
        <v>1586</v>
      </c>
      <c r="O106" s="75" t="s">
        <v>1587</v>
      </c>
      <c r="P106" s="75" t="s">
        <v>1588</v>
      </c>
      <c r="Q106" s="75" t="s">
        <v>760</v>
      </c>
      <c r="R106" s="75" t="s">
        <v>1589</v>
      </c>
      <c r="S106" s="75" t="s">
        <v>1590</v>
      </c>
      <c r="T106" s="75" t="s">
        <v>1591</v>
      </c>
      <c r="U106" s="99"/>
      <c r="V106" s="75" t="s">
        <v>1592</v>
      </c>
      <c r="W106" s="75" t="s">
        <v>1593</v>
      </c>
      <c r="X106" s="75" t="s">
        <v>1594</v>
      </c>
      <c r="Y106" s="75" t="s">
        <v>1595</v>
      </c>
      <c r="Z106" s="75" t="s">
        <v>1596</v>
      </c>
      <c r="AA106" s="66" t="s">
        <v>761</v>
      </c>
      <c r="AB106" s="66" t="s">
        <v>762</v>
      </c>
    </row>
    <row r="107" spans="1:28" s="64" customFormat="1" ht="41.25" customHeight="1" x14ac:dyDescent="0.2">
      <c r="A107" s="19" t="s">
        <v>262</v>
      </c>
      <c r="B107" s="19" t="s">
        <v>549</v>
      </c>
      <c r="C107" s="15" t="s">
        <v>4</v>
      </c>
      <c r="D107" s="29" t="s">
        <v>385</v>
      </c>
      <c r="E107" s="29" t="s">
        <v>385</v>
      </c>
      <c r="F107" s="29" t="s">
        <v>385</v>
      </c>
      <c r="G107" s="29" t="s">
        <v>385</v>
      </c>
      <c r="H107" s="29" t="s">
        <v>385</v>
      </c>
      <c r="I107" s="29" t="s">
        <v>385</v>
      </c>
      <c r="J107" s="29" t="s">
        <v>385</v>
      </c>
      <c r="K107" s="29" t="s">
        <v>385</v>
      </c>
      <c r="L107" s="29" t="s">
        <v>385</v>
      </c>
      <c r="M107" s="29" t="s">
        <v>385</v>
      </c>
      <c r="N107" s="29" t="s">
        <v>385</v>
      </c>
      <c r="O107" s="29" t="s">
        <v>385</v>
      </c>
      <c r="P107" s="29" t="s">
        <v>385</v>
      </c>
      <c r="Q107" s="29" t="s">
        <v>385</v>
      </c>
      <c r="R107" s="29" t="s">
        <v>385</v>
      </c>
      <c r="S107" s="29" t="s">
        <v>385</v>
      </c>
      <c r="T107" s="29" t="s">
        <v>385</v>
      </c>
      <c r="U107" s="102"/>
      <c r="V107" s="29" t="s">
        <v>385</v>
      </c>
      <c r="W107" s="29" t="s">
        <v>385</v>
      </c>
      <c r="X107" s="29" t="s">
        <v>385</v>
      </c>
      <c r="Y107" s="29" t="s">
        <v>385</v>
      </c>
      <c r="Z107" s="29" t="s">
        <v>385</v>
      </c>
      <c r="AA107" s="66"/>
      <c r="AB107" s="66"/>
    </row>
    <row r="108" spans="1:28" s="64" customFormat="1" ht="28" x14ac:dyDescent="0.2">
      <c r="A108" s="15" t="s">
        <v>263</v>
      </c>
      <c r="B108" s="15" t="s">
        <v>53</v>
      </c>
      <c r="C108" s="15" t="s">
        <v>4</v>
      </c>
      <c r="D108" s="29" t="s">
        <v>372</v>
      </c>
      <c r="E108" s="29" t="s">
        <v>372</v>
      </c>
      <c r="F108" s="29" t="s">
        <v>372</v>
      </c>
      <c r="G108" s="29" t="s">
        <v>372</v>
      </c>
      <c r="H108" s="29" t="s">
        <v>372</v>
      </c>
      <c r="I108" s="29" t="s">
        <v>372</v>
      </c>
      <c r="J108" s="29" t="s">
        <v>372</v>
      </c>
      <c r="K108" s="29" t="s">
        <v>372</v>
      </c>
      <c r="L108" s="29" t="s">
        <v>372</v>
      </c>
      <c r="M108" s="29" t="s">
        <v>372</v>
      </c>
      <c r="N108" s="29" t="s">
        <v>372</v>
      </c>
      <c r="O108" s="29" t="s">
        <v>372</v>
      </c>
      <c r="P108" s="29" t="s">
        <v>372</v>
      </c>
      <c r="Q108" s="29" t="s">
        <v>372</v>
      </c>
      <c r="R108" s="29" t="s">
        <v>372</v>
      </c>
      <c r="S108" s="29" t="s">
        <v>372</v>
      </c>
      <c r="T108" s="29" t="s">
        <v>372</v>
      </c>
      <c r="U108" s="102"/>
      <c r="V108" s="29" t="s">
        <v>372</v>
      </c>
      <c r="W108" s="29" t="s">
        <v>372</v>
      </c>
      <c r="X108" s="29" t="s">
        <v>372</v>
      </c>
      <c r="Y108" s="29" t="s">
        <v>372</v>
      </c>
      <c r="Z108" s="29" t="s">
        <v>372</v>
      </c>
      <c r="AA108" s="66"/>
      <c r="AB108" s="66"/>
    </row>
    <row r="109" spans="1:28" s="64" customFormat="1" x14ac:dyDescent="0.2">
      <c r="A109" s="15" t="s">
        <v>264</v>
      </c>
      <c r="B109" s="15" t="s">
        <v>2</v>
      </c>
      <c r="C109" s="15" t="s">
        <v>4</v>
      </c>
      <c r="D109" s="75" t="s">
        <v>379</v>
      </c>
      <c r="E109" s="75" t="s">
        <v>379</v>
      </c>
      <c r="F109" s="75" t="s">
        <v>379</v>
      </c>
      <c r="G109" s="75" t="s">
        <v>379</v>
      </c>
      <c r="H109" s="75" t="s">
        <v>379</v>
      </c>
      <c r="I109" s="75" t="s">
        <v>379</v>
      </c>
      <c r="J109" s="75" t="s">
        <v>379</v>
      </c>
      <c r="K109" s="75" t="s">
        <v>379</v>
      </c>
      <c r="L109" s="75" t="s">
        <v>379</v>
      </c>
      <c r="M109" s="75" t="s">
        <v>379</v>
      </c>
      <c r="N109" s="75" t="s">
        <v>379</v>
      </c>
      <c r="O109" s="75" t="s">
        <v>379</v>
      </c>
      <c r="P109" s="75" t="s">
        <v>379</v>
      </c>
      <c r="Q109" s="75" t="s">
        <v>379</v>
      </c>
      <c r="R109" s="75" t="s">
        <v>379</v>
      </c>
      <c r="S109" s="75" t="s">
        <v>379</v>
      </c>
      <c r="T109" s="75" t="s">
        <v>379</v>
      </c>
      <c r="U109" s="99"/>
      <c r="V109" s="75" t="s">
        <v>379</v>
      </c>
      <c r="W109" s="75" t="s">
        <v>379</v>
      </c>
      <c r="X109" s="75" t="s">
        <v>379</v>
      </c>
      <c r="Y109" s="75" t="s">
        <v>379</v>
      </c>
      <c r="Z109" s="75" t="s">
        <v>379</v>
      </c>
      <c r="AA109" s="66"/>
      <c r="AB109" s="66"/>
    </row>
    <row r="110" spans="1:28" s="83" customFormat="1" x14ac:dyDescent="0.2">
      <c r="A110" s="15" t="s">
        <v>265</v>
      </c>
      <c r="B110" s="15" t="s">
        <v>54</v>
      </c>
      <c r="C110" s="15" t="s">
        <v>38</v>
      </c>
      <c r="D110" s="24" t="s">
        <v>1600</v>
      </c>
      <c r="E110" s="24" t="s">
        <v>1600</v>
      </c>
      <c r="F110" s="24" t="s">
        <v>1600</v>
      </c>
      <c r="G110" s="24" t="s">
        <v>1600</v>
      </c>
      <c r="H110" s="24" t="s">
        <v>1600</v>
      </c>
      <c r="I110" s="24" t="s">
        <v>1600</v>
      </c>
      <c r="J110" s="24" t="s">
        <v>1600</v>
      </c>
      <c r="K110" s="24" t="s">
        <v>1600</v>
      </c>
      <c r="L110" s="24" t="s">
        <v>1600</v>
      </c>
      <c r="M110" s="24" t="s">
        <v>1600</v>
      </c>
      <c r="N110" s="24" t="s">
        <v>1600</v>
      </c>
      <c r="O110" s="24" t="s">
        <v>1600</v>
      </c>
      <c r="P110" s="24" t="s">
        <v>1600</v>
      </c>
      <c r="Q110" s="24" t="s">
        <v>1600</v>
      </c>
      <c r="R110" s="24" t="s">
        <v>1600</v>
      </c>
      <c r="S110" s="24" t="s">
        <v>1600</v>
      </c>
      <c r="T110" s="24" t="s">
        <v>1600</v>
      </c>
      <c r="U110" s="103" t="s">
        <v>1600</v>
      </c>
      <c r="V110" s="24" t="s">
        <v>1600</v>
      </c>
      <c r="W110" s="24" t="s">
        <v>1600</v>
      </c>
      <c r="X110" s="24" t="s">
        <v>1600</v>
      </c>
      <c r="Y110" s="24" t="s">
        <v>1600</v>
      </c>
      <c r="Z110" s="24" t="s">
        <v>1600</v>
      </c>
      <c r="AA110" s="82"/>
      <c r="AB110" s="82"/>
    </row>
    <row r="111" spans="1:28" s="64" customFormat="1" x14ac:dyDescent="0.2">
      <c r="A111" s="20" t="s">
        <v>202</v>
      </c>
      <c r="B111" s="19" t="s">
        <v>39</v>
      </c>
      <c r="C111" s="15" t="s">
        <v>4</v>
      </c>
      <c r="D111" s="77" t="s">
        <v>386</v>
      </c>
      <c r="E111" s="77" t="s">
        <v>386</v>
      </c>
      <c r="F111" s="77" t="s">
        <v>386</v>
      </c>
      <c r="G111" s="77" t="s">
        <v>386</v>
      </c>
      <c r="H111" s="77" t="s">
        <v>386</v>
      </c>
      <c r="I111" s="77" t="s">
        <v>386</v>
      </c>
      <c r="J111" s="77" t="s">
        <v>386</v>
      </c>
      <c r="K111" s="77" t="s">
        <v>386</v>
      </c>
      <c r="L111" s="77" t="s">
        <v>386</v>
      </c>
      <c r="M111" s="77" t="s">
        <v>386</v>
      </c>
      <c r="N111" s="77" t="s">
        <v>386</v>
      </c>
      <c r="O111" s="77" t="s">
        <v>386</v>
      </c>
      <c r="P111" s="77" t="s">
        <v>386</v>
      </c>
      <c r="Q111" s="77" t="s">
        <v>386</v>
      </c>
      <c r="R111" s="77" t="s">
        <v>386</v>
      </c>
      <c r="S111" s="77" t="s">
        <v>386</v>
      </c>
      <c r="T111" s="77" t="s">
        <v>386</v>
      </c>
      <c r="U111" s="101"/>
      <c r="V111" s="77" t="s">
        <v>386</v>
      </c>
      <c r="W111" s="77" t="s">
        <v>386</v>
      </c>
      <c r="X111" s="77" t="s">
        <v>386</v>
      </c>
      <c r="Y111" s="77" t="s">
        <v>386</v>
      </c>
      <c r="Z111" s="77" t="s">
        <v>386</v>
      </c>
      <c r="AA111" s="66"/>
      <c r="AB111" s="66"/>
    </row>
    <row r="112" spans="1:28" s="64" customFormat="1" x14ac:dyDescent="0.2">
      <c r="A112" s="9" t="s">
        <v>203</v>
      </c>
      <c r="B112" s="15" t="s">
        <v>51</v>
      </c>
      <c r="C112" s="15" t="s">
        <v>38</v>
      </c>
      <c r="D112" s="31" t="s">
        <v>1768</v>
      </c>
      <c r="E112" s="31">
        <v>0</v>
      </c>
      <c r="F112" s="31">
        <v>0</v>
      </c>
      <c r="G112" s="31" t="s">
        <v>1769</v>
      </c>
      <c r="H112" s="31" t="s">
        <v>1770</v>
      </c>
      <c r="I112" s="31" t="s">
        <v>1771</v>
      </c>
      <c r="J112" s="31" t="s">
        <v>1772</v>
      </c>
      <c r="K112" s="31" t="s">
        <v>1773</v>
      </c>
      <c r="L112" s="31" t="s">
        <v>1774</v>
      </c>
      <c r="M112" s="31" t="s">
        <v>1775</v>
      </c>
      <c r="N112" s="31">
        <v>747036</v>
      </c>
      <c r="O112" s="31" t="s">
        <v>1776</v>
      </c>
      <c r="P112" s="31" t="s">
        <v>1777</v>
      </c>
      <c r="Q112" s="31" t="s">
        <v>1778</v>
      </c>
      <c r="R112" s="31" t="s">
        <v>1779</v>
      </c>
      <c r="S112" s="31" t="s">
        <v>1780</v>
      </c>
      <c r="T112" s="31" t="s">
        <v>1781</v>
      </c>
      <c r="U112" s="104"/>
      <c r="V112" s="31" t="s">
        <v>1782</v>
      </c>
      <c r="W112" s="31" t="s">
        <v>1783</v>
      </c>
      <c r="X112" s="31" t="s">
        <v>1770</v>
      </c>
      <c r="Y112" s="31" t="s">
        <v>1771</v>
      </c>
      <c r="Z112" s="31" t="s">
        <v>1784</v>
      </c>
      <c r="AA112" s="66" t="s">
        <v>763</v>
      </c>
      <c r="AB112" s="66" t="s">
        <v>764</v>
      </c>
    </row>
    <row r="113" spans="1:28" s="64" customFormat="1" ht="41.25" customHeight="1" x14ac:dyDescent="0.2">
      <c r="A113" s="19" t="s">
        <v>266</v>
      </c>
      <c r="B113" s="19" t="s">
        <v>549</v>
      </c>
      <c r="C113" s="15" t="s">
        <v>4</v>
      </c>
      <c r="D113" s="29" t="s">
        <v>387</v>
      </c>
      <c r="E113" s="29" t="s">
        <v>387</v>
      </c>
      <c r="F113" s="29" t="s">
        <v>387</v>
      </c>
      <c r="G113" s="29" t="s">
        <v>387</v>
      </c>
      <c r="H113" s="29" t="s">
        <v>387</v>
      </c>
      <c r="I113" s="29" t="s">
        <v>387</v>
      </c>
      <c r="J113" s="29" t="s">
        <v>387</v>
      </c>
      <c r="K113" s="29" t="s">
        <v>387</v>
      </c>
      <c r="L113" s="29" t="s">
        <v>387</v>
      </c>
      <c r="M113" s="29" t="s">
        <v>387</v>
      </c>
      <c r="N113" s="29" t="s">
        <v>387</v>
      </c>
      <c r="O113" s="29" t="s">
        <v>387</v>
      </c>
      <c r="P113" s="29" t="s">
        <v>387</v>
      </c>
      <c r="Q113" s="29" t="s">
        <v>387</v>
      </c>
      <c r="R113" s="29" t="s">
        <v>387</v>
      </c>
      <c r="S113" s="29" t="s">
        <v>387</v>
      </c>
      <c r="T113" s="29" t="s">
        <v>387</v>
      </c>
      <c r="U113" s="102"/>
      <c r="V113" s="29" t="s">
        <v>387</v>
      </c>
      <c r="W113" s="29" t="s">
        <v>387</v>
      </c>
      <c r="X113" s="29" t="s">
        <v>387</v>
      </c>
      <c r="Y113" s="29" t="s">
        <v>387</v>
      </c>
      <c r="Z113" s="29" t="s">
        <v>387</v>
      </c>
      <c r="AA113" s="66"/>
      <c r="AB113" s="66"/>
    </row>
    <row r="114" spans="1:28" s="64" customFormat="1" ht="28" x14ac:dyDescent="0.2">
      <c r="A114" s="15" t="s">
        <v>267</v>
      </c>
      <c r="B114" s="15" t="s">
        <v>53</v>
      </c>
      <c r="C114" s="15" t="s">
        <v>4</v>
      </c>
      <c r="D114" s="75" t="s">
        <v>355</v>
      </c>
      <c r="E114" s="75" t="s">
        <v>355</v>
      </c>
      <c r="F114" s="75" t="s">
        <v>355</v>
      </c>
      <c r="G114" s="75" t="s">
        <v>355</v>
      </c>
      <c r="H114" s="75" t="s">
        <v>355</v>
      </c>
      <c r="I114" s="75" t="s">
        <v>355</v>
      </c>
      <c r="J114" s="75" t="s">
        <v>355</v>
      </c>
      <c r="K114" s="75" t="s">
        <v>355</v>
      </c>
      <c r="L114" s="75" t="s">
        <v>355</v>
      </c>
      <c r="M114" s="75" t="s">
        <v>355</v>
      </c>
      <c r="N114" s="75" t="s">
        <v>355</v>
      </c>
      <c r="O114" s="75" t="s">
        <v>355</v>
      </c>
      <c r="P114" s="75" t="s">
        <v>355</v>
      </c>
      <c r="Q114" s="75" t="s">
        <v>355</v>
      </c>
      <c r="R114" s="75" t="s">
        <v>355</v>
      </c>
      <c r="S114" s="75" t="s">
        <v>355</v>
      </c>
      <c r="T114" s="75" t="s">
        <v>355</v>
      </c>
      <c r="U114" s="102"/>
      <c r="V114" s="75" t="s">
        <v>355</v>
      </c>
      <c r="W114" s="75" t="s">
        <v>355</v>
      </c>
      <c r="X114" s="75" t="s">
        <v>355</v>
      </c>
      <c r="Y114" s="75" t="s">
        <v>355</v>
      </c>
      <c r="Z114" s="75" t="s">
        <v>355</v>
      </c>
      <c r="AA114" s="66"/>
      <c r="AB114" s="66"/>
    </row>
    <row r="115" spans="1:28" s="64" customFormat="1" x14ac:dyDescent="0.2">
      <c r="A115" s="15" t="s">
        <v>268</v>
      </c>
      <c r="B115" s="15" t="s">
        <v>2</v>
      </c>
      <c r="C115" s="15" t="s">
        <v>4</v>
      </c>
      <c r="D115" s="75" t="s">
        <v>379</v>
      </c>
      <c r="E115" s="75" t="s">
        <v>379</v>
      </c>
      <c r="F115" s="75" t="s">
        <v>379</v>
      </c>
      <c r="G115" s="75" t="s">
        <v>379</v>
      </c>
      <c r="H115" s="75" t="s">
        <v>379</v>
      </c>
      <c r="I115" s="75" t="s">
        <v>379</v>
      </c>
      <c r="J115" s="75" t="s">
        <v>379</v>
      </c>
      <c r="K115" s="75" t="s">
        <v>379</v>
      </c>
      <c r="L115" s="75" t="s">
        <v>379</v>
      </c>
      <c r="M115" s="75" t="s">
        <v>379</v>
      </c>
      <c r="N115" s="75" t="s">
        <v>379</v>
      </c>
      <c r="O115" s="75" t="s">
        <v>379</v>
      </c>
      <c r="P115" s="75" t="s">
        <v>379</v>
      </c>
      <c r="Q115" s="75" t="s">
        <v>379</v>
      </c>
      <c r="R115" s="75" t="s">
        <v>379</v>
      </c>
      <c r="S115" s="75" t="s">
        <v>379</v>
      </c>
      <c r="T115" s="75" t="s">
        <v>379</v>
      </c>
      <c r="U115" s="99"/>
      <c r="V115" s="75" t="s">
        <v>379</v>
      </c>
      <c r="W115" s="75" t="s">
        <v>379</v>
      </c>
      <c r="X115" s="75" t="s">
        <v>379</v>
      </c>
      <c r="Y115" s="75" t="s">
        <v>379</v>
      </c>
      <c r="Z115" s="75" t="s">
        <v>379</v>
      </c>
      <c r="AA115" s="66"/>
      <c r="AB115" s="66"/>
    </row>
    <row r="116" spans="1:28" s="64" customFormat="1" x14ac:dyDescent="0.2">
      <c r="A116" s="9" t="s">
        <v>269</v>
      </c>
      <c r="B116" s="9" t="s">
        <v>54</v>
      </c>
      <c r="C116" s="9" t="s">
        <v>38</v>
      </c>
      <c r="D116" s="24" t="s">
        <v>1767</v>
      </c>
      <c r="E116" s="17"/>
      <c r="F116" s="9"/>
      <c r="G116" s="17" t="s">
        <v>1767</v>
      </c>
      <c r="H116" s="17" t="s">
        <v>1767</v>
      </c>
      <c r="I116" s="17" t="s">
        <v>1767</v>
      </c>
      <c r="J116" s="17" t="s">
        <v>1767</v>
      </c>
      <c r="K116" s="17" t="s">
        <v>1767</v>
      </c>
      <c r="L116" s="17" t="s">
        <v>1767</v>
      </c>
      <c r="M116" s="9" t="s">
        <v>1767</v>
      </c>
      <c r="N116" s="17" t="s">
        <v>1767</v>
      </c>
      <c r="O116" s="17" t="s">
        <v>1767</v>
      </c>
      <c r="P116" s="17" t="s">
        <v>1767</v>
      </c>
      <c r="Q116" s="9" t="s">
        <v>1767</v>
      </c>
      <c r="R116" s="9" t="s">
        <v>1767</v>
      </c>
      <c r="S116" s="9" t="s">
        <v>1767</v>
      </c>
      <c r="T116" s="9" t="s">
        <v>1767</v>
      </c>
      <c r="U116" s="98" t="s">
        <v>1767</v>
      </c>
      <c r="V116" s="9" t="s">
        <v>1767</v>
      </c>
      <c r="W116" s="17" t="s">
        <v>1767</v>
      </c>
      <c r="X116" s="17" t="s">
        <v>1767</v>
      </c>
      <c r="Y116" s="9" t="s">
        <v>1767</v>
      </c>
      <c r="Z116" s="9" t="s">
        <v>1767</v>
      </c>
      <c r="AA116" s="84"/>
      <c r="AB116" s="84"/>
    </row>
    <row r="117" spans="1:28" s="64" customFormat="1" x14ac:dyDescent="0.2">
      <c r="A117" s="20" t="s">
        <v>202</v>
      </c>
      <c r="B117" s="19" t="s">
        <v>39</v>
      </c>
      <c r="C117" s="15" t="s">
        <v>4</v>
      </c>
      <c r="D117" s="77" t="s">
        <v>388</v>
      </c>
      <c r="E117" s="77" t="s">
        <v>388</v>
      </c>
      <c r="F117" s="77" t="s">
        <v>388</v>
      </c>
      <c r="G117" s="77" t="s">
        <v>388</v>
      </c>
      <c r="H117" s="77" t="s">
        <v>388</v>
      </c>
      <c r="I117" s="77" t="s">
        <v>388</v>
      </c>
      <c r="J117" s="77" t="s">
        <v>388</v>
      </c>
      <c r="K117" s="77" t="s">
        <v>388</v>
      </c>
      <c r="L117" s="77" t="s">
        <v>388</v>
      </c>
      <c r="M117" s="77" t="s">
        <v>388</v>
      </c>
      <c r="N117" s="77" t="s">
        <v>388</v>
      </c>
      <c r="O117" s="77" t="s">
        <v>388</v>
      </c>
      <c r="P117" s="77" t="s">
        <v>388</v>
      </c>
      <c r="Q117" s="77" t="s">
        <v>388</v>
      </c>
      <c r="R117" s="77" t="s">
        <v>388</v>
      </c>
      <c r="S117" s="77" t="s">
        <v>388</v>
      </c>
      <c r="T117" s="77" t="s">
        <v>388</v>
      </c>
      <c r="U117" s="101"/>
      <c r="V117" s="77" t="s">
        <v>388</v>
      </c>
      <c r="W117" s="77" t="s">
        <v>388</v>
      </c>
      <c r="X117" s="77" t="s">
        <v>388</v>
      </c>
      <c r="Y117" s="77" t="s">
        <v>388</v>
      </c>
      <c r="Z117" s="77" t="s">
        <v>388</v>
      </c>
      <c r="AA117" s="66"/>
      <c r="AB117" s="66"/>
    </row>
    <row r="118" spans="1:28" s="64" customFormat="1" x14ac:dyDescent="0.2">
      <c r="A118" s="9" t="s">
        <v>203</v>
      </c>
      <c r="B118" s="15" t="s">
        <v>51</v>
      </c>
      <c r="C118" s="15" t="s">
        <v>38</v>
      </c>
      <c r="D118" s="75" t="s">
        <v>765</v>
      </c>
      <c r="E118" s="75">
        <v>3324000</v>
      </c>
      <c r="F118" s="75" t="s">
        <v>766</v>
      </c>
      <c r="G118" s="75" t="s">
        <v>767</v>
      </c>
      <c r="H118" s="75">
        <v>1404000</v>
      </c>
      <c r="I118" s="75">
        <v>1872000</v>
      </c>
      <c r="J118" s="75">
        <v>1108800</v>
      </c>
      <c r="K118" s="75" t="s">
        <v>768</v>
      </c>
      <c r="L118" s="75">
        <v>2016000</v>
      </c>
      <c r="M118" s="75" t="s">
        <v>769</v>
      </c>
      <c r="N118" s="75" t="s">
        <v>770</v>
      </c>
      <c r="O118" s="75" t="s">
        <v>767</v>
      </c>
      <c r="P118" s="75" t="s">
        <v>767</v>
      </c>
      <c r="Q118" s="75" t="s">
        <v>771</v>
      </c>
      <c r="R118" s="75">
        <v>2340000</v>
      </c>
      <c r="S118" s="75">
        <v>1128000</v>
      </c>
      <c r="T118" s="75" t="s">
        <v>772</v>
      </c>
      <c r="U118" s="99"/>
      <c r="V118" s="75">
        <v>1320000</v>
      </c>
      <c r="W118" s="75" t="s">
        <v>773</v>
      </c>
      <c r="X118" s="75" t="s">
        <v>774</v>
      </c>
      <c r="Y118" s="75" t="s">
        <v>775</v>
      </c>
      <c r="Z118" s="75" t="s">
        <v>776</v>
      </c>
      <c r="AA118" s="66" t="s">
        <v>777</v>
      </c>
      <c r="AB118" s="66" t="s">
        <v>778</v>
      </c>
    </row>
    <row r="119" spans="1:28" s="64" customFormat="1" ht="41.25" customHeight="1" x14ac:dyDescent="0.2">
      <c r="A119" s="19" t="s">
        <v>270</v>
      </c>
      <c r="B119" s="19" t="s">
        <v>549</v>
      </c>
      <c r="C119" s="15" t="s">
        <v>4</v>
      </c>
      <c r="D119" s="29" t="s">
        <v>389</v>
      </c>
      <c r="E119" s="29" t="s">
        <v>389</v>
      </c>
      <c r="F119" s="29" t="s">
        <v>389</v>
      </c>
      <c r="G119" s="29" t="s">
        <v>389</v>
      </c>
      <c r="H119" s="29" t="s">
        <v>389</v>
      </c>
      <c r="I119" s="29" t="s">
        <v>389</v>
      </c>
      <c r="J119" s="29" t="s">
        <v>389</v>
      </c>
      <c r="K119" s="29" t="s">
        <v>389</v>
      </c>
      <c r="L119" s="29" t="s">
        <v>389</v>
      </c>
      <c r="M119" s="29" t="s">
        <v>389</v>
      </c>
      <c r="N119" s="29" t="s">
        <v>389</v>
      </c>
      <c r="O119" s="29" t="s">
        <v>389</v>
      </c>
      <c r="P119" s="29" t="s">
        <v>389</v>
      </c>
      <c r="Q119" s="29" t="s">
        <v>389</v>
      </c>
      <c r="R119" s="29" t="s">
        <v>389</v>
      </c>
      <c r="S119" s="29" t="s">
        <v>389</v>
      </c>
      <c r="T119" s="29" t="s">
        <v>389</v>
      </c>
      <c r="U119" s="102"/>
      <c r="V119" s="29" t="s">
        <v>389</v>
      </c>
      <c r="W119" s="29" t="s">
        <v>389</v>
      </c>
      <c r="X119" s="29" t="s">
        <v>389</v>
      </c>
      <c r="Y119" s="29" t="s">
        <v>389</v>
      </c>
      <c r="Z119" s="29" t="s">
        <v>389</v>
      </c>
      <c r="AA119" s="66"/>
      <c r="AB119" s="66"/>
    </row>
    <row r="120" spans="1:28" s="64" customFormat="1" ht="28" x14ac:dyDescent="0.2">
      <c r="A120" s="15" t="s">
        <v>271</v>
      </c>
      <c r="B120" s="15" t="s">
        <v>53</v>
      </c>
      <c r="C120" s="15" t="s">
        <v>4</v>
      </c>
      <c r="D120" s="29" t="s">
        <v>360</v>
      </c>
      <c r="E120" s="29" t="s">
        <v>360</v>
      </c>
      <c r="F120" s="29" t="s">
        <v>360</v>
      </c>
      <c r="G120" s="29" t="s">
        <v>360</v>
      </c>
      <c r="H120" s="29" t="s">
        <v>360</v>
      </c>
      <c r="I120" s="29" t="s">
        <v>360</v>
      </c>
      <c r="J120" s="29" t="s">
        <v>360</v>
      </c>
      <c r="K120" s="29" t="s">
        <v>360</v>
      </c>
      <c r="L120" s="29" t="s">
        <v>360</v>
      </c>
      <c r="M120" s="29" t="s">
        <v>360</v>
      </c>
      <c r="N120" s="29" t="s">
        <v>360</v>
      </c>
      <c r="O120" s="29" t="s">
        <v>360</v>
      </c>
      <c r="P120" s="29" t="s">
        <v>360</v>
      </c>
      <c r="Q120" s="29" t="s">
        <v>360</v>
      </c>
      <c r="R120" s="29" t="s">
        <v>360</v>
      </c>
      <c r="S120" s="29" t="s">
        <v>360</v>
      </c>
      <c r="T120" s="29" t="s">
        <v>360</v>
      </c>
      <c r="U120" s="102"/>
      <c r="V120" s="29" t="s">
        <v>360</v>
      </c>
      <c r="W120" s="29" t="s">
        <v>360</v>
      </c>
      <c r="X120" s="29" t="s">
        <v>360</v>
      </c>
      <c r="Y120" s="29" t="s">
        <v>360</v>
      </c>
      <c r="Z120" s="29" t="s">
        <v>360</v>
      </c>
      <c r="AA120" s="66"/>
      <c r="AB120" s="66"/>
    </row>
    <row r="121" spans="1:28" s="64" customFormat="1" x14ac:dyDescent="0.2">
      <c r="A121" s="15" t="s">
        <v>272</v>
      </c>
      <c r="B121" s="15" t="s">
        <v>2</v>
      </c>
      <c r="C121" s="15" t="s">
        <v>4</v>
      </c>
      <c r="D121" s="75" t="s">
        <v>390</v>
      </c>
      <c r="E121" s="75" t="s">
        <v>390</v>
      </c>
      <c r="F121" s="75" t="s">
        <v>390</v>
      </c>
      <c r="G121" s="75" t="s">
        <v>390</v>
      </c>
      <c r="H121" s="75" t="s">
        <v>390</v>
      </c>
      <c r="I121" s="75" t="s">
        <v>390</v>
      </c>
      <c r="J121" s="75" t="s">
        <v>390</v>
      </c>
      <c r="K121" s="75" t="s">
        <v>390</v>
      </c>
      <c r="L121" s="75" t="s">
        <v>390</v>
      </c>
      <c r="M121" s="75" t="s">
        <v>390</v>
      </c>
      <c r="N121" s="75" t="s">
        <v>390</v>
      </c>
      <c r="O121" s="75" t="s">
        <v>390</v>
      </c>
      <c r="P121" s="75" t="s">
        <v>390</v>
      </c>
      <c r="Q121" s="75" t="s">
        <v>390</v>
      </c>
      <c r="R121" s="75" t="s">
        <v>390</v>
      </c>
      <c r="S121" s="75" t="s">
        <v>390</v>
      </c>
      <c r="T121" s="75" t="s">
        <v>390</v>
      </c>
      <c r="U121" s="99"/>
      <c r="V121" s="75" t="s">
        <v>390</v>
      </c>
      <c r="W121" s="75" t="s">
        <v>390</v>
      </c>
      <c r="X121" s="75" t="s">
        <v>390</v>
      </c>
      <c r="Y121" s="75" t="s">
        <v>390</v>
      </c>
      <c r="Z121" s="75" t="s">
        <v>390</v>
      </c>
      <c r="AA121" s="66"/>
      <c r="AB121" s="66"/>
    </row>
    <row r="122" spans="1:28" s="64" customFormat="1" x14ac:dyDescent="0.2">
      <c r="A122" s="15" t="s">
        <v>273</v>
      </c>
      <c r="B122" s="15" t="s">
        <v>54</v>
      </c>
      <c r="C122" s="15" t="s">
        <v>38</v>
      </c>
      <c r="D122" s="75" t="s">
        <v>779</v>
      </c>
      <c r="E122" s="75" t="s">
        <v>779</v>
      </c>
      <c r="F122" s="75" t="s">
        <v>779</v>
      </c>
      <c r="G122" s="75" t="s">
        <v>779</v>
      </c>
      <c r="H122" s="75" t="s">
        <v>779</v>
      </c>
      <c r="I122" s="75" t="s">
        <v>779</v>
      </c>
      <c r="J122" s="75" t="s">
        <v>779</v>
      </c>
      <c r="K122" s="75" t="s">
        <v>779</v>
      </c>
      <c r="L122" s="75" t="s">
        <v>779</v>
      </c>
      <c r="M122" s="75" t="s">
        <v>779</v>
      </c>
      <c r="N122" s="75" t="s">
        <v>779</v>
      </c>
      <c r="O122" s="75" t="s">
        <v>779</v>
      </c>
      <c r="P122" s="75" t="s">
        <v>779</v>
      </c>
      <c r="Q122" s="75" t="s">
        <v>779</v>
      </c>
      <c r="R122" s="75" t="s">
        <v>779</v>
      </c>
      <c r="S122" s="75" t="s">
        <v>779</v>
      </c>
      <c r="T122" s="75" t="s">
        <v>779</v>
      </c>
      <c r="U122" s="99"/>
      <c r="V122" s="75" t="s">
        <v>779</v>
      </c>
      <c r="W122" s="75" t="s">
        <v>779</v>
      </c>
      <c r="X122" s="75" t="s">
        <v>779</v>
      </c>
      <c r="Y122" s="75" t="s">
        <v>779</v>
      </c>
      <c r="Z122" s="75" t="s">
        <v>779</v>
      </c>
      <c r="AA122" s="66"/>
      <c r="AB122" s="66"/>
    </row>
    <row r="123" spans="1:28" s="64" customFormat="1" hidden="1" x14ac:dyDescent="0.2">
      <c r="A123" s="20" t="s">
        <v>202</v>
      </c>
      <c r="B123" s="19" t="s">
        <v>39</v>
      </c>
      <c r="C123" s="15" t="s">
        <v>4</v>
      </c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101"/>
      <c r="V123" s="77"/>
      <c r="W123" s="77"/>
      <c r="X123" s="77"/>
      <c r="Y123" s="77"/>
      <c r="Z123" s="77"/>
      <c r="AA123" s="66"/>
      <c r="AB123" s="66"/>
    </row>
    <row r="124" spans="1:28" s="64" customFormat="1" hidden="1" x14ac:dyDescent="0.2">
      <c r="A124" s="9" t="s">
        <v>203</v>
      </c>
      <c r="B124" s="15" t="s">
        <v>51</v>
      </c>
      <c r="C124" s="15" t="s">
        <v>38</v>
      </c>
      <c r="D124" s="75" t="s">
        <v>780</v>
      </c>
      <c r="E124" s="75" t="s">
        <v>781</v>
      </c>
      <c r="F124" s="75" t="s">
        <v>782</v>
      </c>
      <c r="G124" s="75" t="s">
        <v>783</v>
      </c>
      <c r="H124" s="75" t="s">
        <v>784</v>
      </c>
      <c r="I124" s="75" t="s">
        <v>785</v>
      </c>
      <c r="J124" s="75" t="s">
        <v>786</v>
      </c>
      <c r="K124" s="75" t="s">
        <v>787</v>
      </c>
      <c r="L124" s="75" t="s">
        <v>786</v>
      </c>
      <c r="M124" s="75" t="s">
        <v>788</v>
      </c>
      <c r="N124" s="75" t="s">
        <v>789</v>
      </c>
      <c r="O124" s="75" t="s">
        <v>790</v>
      </c>
      <c r="P124" s="75" t="s">
        <v>791</v>
      </c>
      <c r="Q124" s="75" t="s">
        <v>792</v>
      </c>
      <c r="R124" s="75" t="s">
        <v>793</v>
      </c>
      <c r="S124" s="75" t="s">
        <v>786</v>
      </c>
      <c r="T124" s="75" t="s">
        <v>794</v>
      </c>
      <c r="U124" s="99">
        <v>0</v>
      </c>
      <c r="V124" s="75" t="s">
        <v>794</v>
      </c>
      <c r="W124" s="75" t="s">
        <v>794</v>
      </c>
      <c r="X124" s="75" t="s">
        <v>795</v>
      </c>
      <c r="Y124" s="75" t="s">
        <v>795</v>
      </c>
      <c r="Z124" s="75" t="s">
        <v>794</v>
      </c>
      <c r="AA124" s="66"/>
      <c r="AB124" s="66"/>
    </row>
    <row r="125" spans="1:28" s="64" customFormat="1" ht="41.25" hidden="1" customHeight="1" x14ac:dyDescent="0.2">
      <c r="A125" s="19" t="s">
        <v>274</v>
      </c>
      <c r="B125" s="19" t="s">
        <v>549</v>
      </c>
      <c r="C125" s="15" t="s">
        <v>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02"/>
      <c r="V125" s="29"/>
      <c r="W125" s="29"/>
      <c r="X125" s="29"/>
      <c r="Y125" s="29"/>
      <c r="Z125" s="29"/>
      <c r="AA125" s="66"/>
      <c r="AB125" s="66"/>
    </row>
    <row r="126" spans="1:28" s="64" customFormat="1" ht="28" hidden="1" x14ac:dyDescent="0.2">
      <c r="A126" s="15" t="s">
        <v>275</v>
      </c>
      <c r="B126" s="15" t="s">
        <v>53</v>
      </c>
      <c r="C126" s="15" t="s">
        <v>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102"/>
      <c r="V126" s="29"/>
      <c r="W126" s="29"/>
      <c r="X126" s="29"/>
      <c r="Y126" s="29"/>
      <c r="Z126" s="29"/>
      <c r="AA126" s="66"/>
      <c r="AB126" s="66"/>
    </row>
    <row r="127" spans="1:28" s="64" customFormat="1" hidden="1" x14ac:dyDescent="0.2">
      <c r="A127" s="15" t="s">
        <v>276</v>
      </c>
      <c r="B127" s="15" t="s">
        <v>2</v>
      </c>
      <c r="C127" s="15" t="s">
        <v>4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99"/>
      <c r="V127" s="75"/>
      <c r="W127" s="75"/>
      <c r="X127" s="75"/>
      <c r="Y127" s="75"/>
      <c r="Z127" s="75"/>
      <c r="AA127" s="66"/>
      <c r="AB127" s="66"/>
    </row>
    <row r="128" spans="1:28" s="64" customFormat="1" hidden="1" x14ac:dyDescent="0.2">
      <c r="A128" s="15" t="s">
        <v>277</v>
      </c>
      <c r="B128" s="15" t="s">
        <v>54</v>
      </c>
      <c r="C128" s="15" t="s">
        <v>38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99"/>
      <c r="V128" s="75"/>
      <c r="W128" s="75"/>
      <c r="X128" s="75"/>
      <c r="Y128" s="75"/>
      <c r="Z128" s="75"/>
      <c r="AA128" s="66"/>
      <c r="AB128" s="66"/>
    </row>
    <row r="129" spans="1:28" s="64" customFormat="1" hidden="1" x14ac:dyDescent="0.2">
      <c r="A129" s="20" t="s">
        <v>202</v>
      </c>
      <c r="B129" s="19" t="s">
        <v>39</v>
      </c>
      <c r="C129" s="15" t="s">
        <v>4</v>
      </c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101"/>
      <c r="V129" s="77"/>
      <c r="W129" s="77"/>
      <c r="X129" s="77"/>
      <c r="Y129" s="77"/>
      <c r="Z129" s="77"/>
      <c r="AA129" s="66"/>
      <c r="AB129" s="66"/>
    </row>
    <row r="130" spans="1:28" s="64" customFormat="1" hidden="1" x14ac:dyDescent="0.2">
      <c r="A130" s="9" t="s">
        <v>203</v>
      </c>
      <c r="B130" s="15" t="s">
        <v>51</v>
      </c>
      <c r="C130" s="15" t="s">
        <v>38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99"/>
      <c r="V130" s="75"/>
      <c r="W130" s="75"/>
      <c r="X130" s="75"/>
      <c r="Y130" s="75"/>
      <c r="Z130" s="75"/>
      <c r="AA130" s="66"/>
      <c r="AB130" s="66"/>
    </row>
    <row r="131" spans="1:28" s="64" customFormat="1" ht="41.25" hidden="1" customHeight="1" x14ac:dyDescent="0.2">
      <c r="A131" s="19" t="s">
        <v>278</v>
      </c>
      <c r="B131" s="19" t="s">
        <v>549</v>
      </c>
      <c r="C131" s="15" t="s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02"/>
      <c r="V131" s="29"/>
      <c r="W131" s="29"/>
      <c r="X131" s="29"/>
      <c r="Y131" s="29"/>
      <c r="Z131" s="29"/>
      <c r="AA131" s="66"/>
      <c r="AB131" s="66"/>
    </row>
    <row r="132" spans="1:28" s="64" customFormat="1" ht="28" hidden="1" x14ac:dyDescent="0.2">
      <c r="A132" s="15" t="s">
        <v>279</v>
      </c>
      <c r="B132" s="15" t="s">
        <v>53</v>
      </c>
      <c r="C132" s="15" t="s">
        <v>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02"/>
      <c r="V132" s="29"/>
      <c r="W132" s="29"/>
      <c r="X132" s="29"/>
      <c r="Y132" s="29"/>
      <c r="Z132" s="29"/>
      <c r="AA132" s="66"/>
      <c r="AB132" s="66"/>
    </row>
    <row r="133" spans="1:28" s="64" customFormat="1" hidden="1" x14ac:dyDescent="0.2">
      <c r="A133" s="15" t="s">
        <v>280</v>
      </c>
      <c r="B133" s="15" t="s">
        <v>2</v>
      </c>
      <c r="C133" s="15" t="s">
        <v>4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99"/>
      <c r="V133" s="75"/>
      <c r="W133" s="75"/>
      <c r="X133" s="75"/>
      <c r="Y133" s="75"/>
      <c r="Z133" s="75"/>
      <c r="AA133" s="66"/>
      <c r="AB133" s="66"/>
    </row>
    <row r="134" spans="1:28" s="64" customFormat="1" hidden="1" x14ac:dyDescent="0.2">
      <c r="A134" s="15" t="s">
        <v>281</v>
      </c>
      <c r="B134" s="15" t="s">
        <v>54</v>
      </c>
      <c r="C134" s="15" t="s">
        <v>38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99"/>
      <c r="V134" s="75"/>
      <c r="W134" s="75"/>
      <c r="X134" s="75"/>
      <c r="Y134" s="75"/>
      <c r="Z134" s="75"/>
      <c r="AA134" s="66"/>
      <c r="AB134" s="66"/>
    </row>
    <row r="135" spans="1:28" s="64" customFormat="1" hidden="1" x14ac:dyDescent="0.2">
      <c r="A135" s="20" t="s">
        <v>202</v>
      </c>
      <c r="B135" s="19" t="s">
        <v>39</v>
      </c>
      <c r="C135" s="15" t="s">
        <v>4</v>
      </c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101"/>
      <c r="V135" s="77"/>
      <c r="W135" s="77"/>
      <c r="X135" s="77"/>
      <c r="Y135" s="77"/>
      <c r="Z135" s="77"/>
      <c r="AA135" s="66"/>
      <c r="AB135" s="66"/>
    </row>
    <row r="136" spans="1:28" s="64" customFormat="1" hidden="1" x14ac:dyDescent="0.2">
      <c r="A136" s="9" t="s">
        <v>203</v>
      </c>
      <c r="B136" s="15" t="s">
        <v>51</v>
      </c>
      <c r="C136" s="15" t="s">
        <v>38</v>
      </c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99"/>
      <c r="V136" s="75"/>
      <c r="W136" s="75"/>
      <c r="X136" s="75"/>
      <c r="Y136" s="75"/>
      <c r="Z136" s="75"/>
      <c r="AA136" s="66"/>
      <c r="AB136" s="66"/>
    </row>
    <row r="137" spans="1:28" s="64" customFormat="1" ht="41.25" hidden="1" customHeight="1" x14ac:dyDescent="0.2">
      <c r="A137" s="19" t="s">
        <v>282</v>
      </c>
      <c r="B137" s="19" t="s">
        <v>549</v>
      </c>
      <c r="C137" s="15" t="s">
        <v>4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102"/>
      <c r="V137" s="29"/>
      <c r="W137" s="29"/>
      <c r="X137" s="29"/>
      <c r="Y137" s="29"/>
      <c r="Z137" s="29"/>
      <c r="AA137" s="66"/>
      <c r="AB137" s="66"/>
    </row>
    <row r="138" spans="1:28" s="64" customFormat="1" ht="28" hidden="1" x14ac:dyDescent="0.2">
      <c r="A138" s="15" t="s">
        <v>283</v>
      </c>
      <c r="B138" s="15" t="s">
        <v>53</v>
      </c>
      <c r="C138" s="15" t="s">
        <v>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102"/>
      <c r="V138" s="29"/>
      <c r="W138" s="29"/>
      <c r="X138" s="29"/>
      <c r="Y138" s="29"/>
      <c r="Z138" s="29"/>
      <c r="AA138" s="66"/>
      <c r="AB138" s="66"/>
    </row>
    <row r="139" spans="1:28" s="64" customFormat="1" hidden="1" x14ac:dyDescent="0.2">
      <c r="A139" s="15" t="s">
        <v>284</v>
      </c>
      <c r="B139" s="15" t="s">
        <v>2</v>
      </c>
      <c r="C139" s="15" t="s">
        <v>4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99"/>
      <c r="V139" s="75"/>
      <c r="W139" s="75"/>
      <c r="X139" s="75"/>
      <c r="Y139" s="75"/>
      <c r="Z139" s="75"/>
      <c r="AA139" s="66"/>
      <c r="AB139" s="66"/>
    </row>
    <row r="140" spans="1:28" s="64" customFormat="1" hidden="1" x14ac:dyDescent="0.2">
      <c r="A140" s="15" t="s">
        <v>285</v>
      </c>
      <c r="B140" s="15" t="s">
        <v>54</v>
      </c>
      <c r="C140" s="15" t="s">
        <v>38</v>
      </c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99"/>
      <c r="V140" s="75"/>
      <c r="W140" s="75"/>
      <c r="X140" s="75"/>
      <c r="Y140" s="75"/>
      <c r="Z140" s="75"/>
      <c r="AA140" s="66"/>
      <c r="AB140" s="66"/>
    </row>
    <row r="141" spans="1:28" s="64" customFormat="1" hidden="1" x14ac:dyDescent="0.2">
      <c r="A141" s="20" t="s">
        <v>202</v>
      </c>
      <c r="B141" s="19" t="s">
        <v>39</v>
      </c>
      <c r="C141" s="15" t="s">
        <v>4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101"/>
      <c r="V141" s="77"/>
      <c r="W141" s="77"/>
      <c r="X141" s="77"/>
      <c r="Y141" s="77"/>
      <c r="Z141" s="77"/>
      <c r="AA141" s="66"/>
      <c r="AB141" s="66"/>
    </row>
    <row r="142" spans="1:28" s="64" customFormat="1" hidden="1" x14ac:dyDescent="0.2">
      <c r="A142" s="9" t="s">
        <v>203</v>
      </c>
      <c r="B142" s="15" t="s">
        <v>51</v>
      </c>
      <c r="C142" s="15" t="s">
        <v>38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99"/>
      <c r="V142" s="75"/>
      <c r="W142" s="75"/>
      <c r="X142" s="75"/>
      <c r="Y142" s="75"/>
      <c r="Z142" s="75"/>
      <c r="AA142" s="66"/>
      <c r="AB142" s="66"/>
    </row>
    <row r="143" spans="1:28" s="64" customFormat="1" ht="41.25" hidden="1" customHeight="1" x14ac:dyDescent="0.2">
      <c r="A143" s="19" t="s">
        <v>286</v>
      </c>
      <c r="B143" s="19" t="s">
        <v>549</v>
      </c>
      <c r="C143" s="15" t="s">
        <v>4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02"/>
      <c r="V143" s="29"/>
      <c r="W143" s="29"/>
      <c r="X143" s="29"/>
      <c r="Y143" s="29"/>
      <c r="Z143" s="29"/>
      <c r="AA143" s="66"/>
      <c r="AB143" s="66"/>
    </row>
    <row r="144" spans="1:28" s="64" customFormat="1" ht="28" hidden="1" x14ac:dyDescent="0.2">
      <c r="A144" s="15" t="s">
        <v>287</v>
      </c>
      <c r="B144" s="15" t="s">
        <v>53</v>
      </c>
      <c r="C144" s="15" t="s">
        <v>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02"/>
      <c r="V144" s="29"/>
      <c r="W144" s="29"/>
      <c r="X144" s="29"/>
      <c r="Y144" s="29"/>
      <c r="Z144" s="29"/>
      <c r="AA144" s="66"/>
      <c r="AB144" s="66"/>
    </row>
    <row r="145" spans="1:28" s="64" customFormat="1" hidden="1" x14ac:dyDescent="0.2">
      <c r="A145" s="15" t="s">
        <v>288</v>
      </c>
      <c r="B145" s="15" t="s">
        <v>2</v>
      </c>
      <c r="C145" s="15" t="s">
        <v>4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99"/>
      <c r="V145" s="75"/>
      <c r="W145" s="75"/>
      <c r="X145" s="75"/>
      <c r="Y145" s="75"/>
      <c r="Z145" s="75"/>
      <c r="AA145" s="66"/>
      <c r="AB145" s="66"/>
    </row>
    <row r="146" spans="1:28" s="64" customFormat="1" hidden="1" x14ac:dyDescent="0.2">
      <c r="A146" s="15" t="s">
        <v>289</v>
      </c>
      <c r="B146" s="15" t="s">
        <v>54</v>
      </c>
      <c r="C146" s="15" t="s">
        <v>38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99"/>
      <c r="V146" s="75"/>
      <c r="W146" s="75"/>
      <c r="X146" s="75"/>
      <c r="Y146" s="75"/>
      <c r="Z146" s="75"/>
      <c r="AA146" s="66"/>
      <c r="AB146" s="66"/>
    </row>
    <row r="147" spans="1:28" s="64" customFormat="1" ht="39" customHeight="1" x14ac:dyDescent="0.2">
      <c r="A147" s="147" t="s">
        <v>55</v>
      </c>
      <c r="B147" s="147"/>
      <c r="C147" s="147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105"/>
      <c r="V147" s="85"/>
      <c r="W147" s="85"/>
      <c r="X147" s="85"/>
      <c r="Y147" s="85"/>
      <c r="Z147" s="85"/>
      <c r="AA147" s="66"/>
      <c r="AB147" s="66"/>
    </row>
    <row r="148" spans="1:28" s="64" customFormat="1" x14ac:dyDescent="0.2">
      <c r="A148" s="9" t="s">
        <v>24</v>
      </c>
      <c r="B148" s="78" t="s">
        <v>56</v>
      </c>
      <c r="C148" s="15" t="s">
        <v>29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</v>
      </c>
      <c r="S148" s="29">
        <v>0</v>
      </c>
      <c r="T148" s="29">
        <v>0</v>
      </c>
      <c r="U148" s="102">
        <v>0</v>
      </c>
      <c r="V148" s="29">
        <v>0</v>
      </c>
      <c r="W148" s="29">
        <v>0</v>
      </c>
      <c r="X148" s="29">
        <v>3</v>
      </c>
      <c r="Y148" s="29">
        <v>0</v>
      </c>
      <c r="Z148" s="29">
        <v>0</v>
      </c>
      <c r="AA148" s="66"/>
      <c r="AB148" s="66"/>
    </row>
    <row r="149" spans="1:28" s="64" customFormat="1" x14ac:dyDescent="0.2">
      <c r="A149" s="9" t="s">
        <v>25</v>
      </c>
      <c r="B149" s="78" t="s">
        <v>57</v>
      </c>
      <c r="C149" s="15" t="s">
        <v>29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102">
        <v>0</v>
      </c>
      <c r="V149" s="29">
        <v>0</v>
      </c>
      <c r="W149" s="29">
        <v>0</v>
      </c>
      <c r="X149" s="29">
        <v>3</v>
      </c>
      <c r="Y149" s="29">
        <v>0</v>
      </c>
      <c r="Z149" s="29">
        <v>0</v>
      </c>
      <c r="AA149" s="66"/>
      <c r="AB149" s="66"/>
    </row>
    <row r="150" spans="1:28" s="64" customFormat="1" ht="28" x14ac:dyDescent="0.2">
      <c r="A150" s="9" t="s">
        <v>26</v>
      </c>
      <c r="B150" s="78" t="s">
        <v>796</v>
      </c>
      <c r="C150" s="15" t="s">
        <v>29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02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66"/>
      <c r="AB150" s="66"/>
    </row>
    <row r="151" spans="1:28" s="64" customFormat="1" x14ac:dyDescent="0.2">
      <c r="A151" s="9" t="s">
        <v>27</v>
      </c>
      <c r="B151" s="78" t="s">
        <v>59</v>
      </c>
      <c r="C151" s="15" t="s">
        <v>38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99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66"/>
      <c r="AB151" s="66"/>
    </row>
    <row r="152" spans="1:28" ht="45.75" customHeight="1" x14ac:dyDescent="0.2">
      <c r="A152" s="147" t="s">
        <v>60</v>
      </c>
      <c r="B152" s="147"/>
      <c r="C152" s="147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>
        <v>0</v>
      </c>
      <c r="S152" s="81"/>
      <c r="T152" s="81"/>
      <c r="U152" s="100"/>
      <c r="V152" s="81"/>
      <c r="W152" s="81"/>
      <c r="X152" s="81"/>
      <c r="Y152" s="81"/>
      <c r="Z152" s="81"/>
    </row>
    <row r="153" spans="1:28" ht="28" x14ac:dyDescent="0.2">
      <c r="A153" s="9" t="s">
        <v>28</v>
      </c>
      <c r="B153" s="15" t="s">
        <v>42</v>
      </c>
      <c r="C153" s="15" t="s">
        <v>38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99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</row>
    <row r="154" spans="1:28" ht="28" x14ac:dyDescent="0.2">
      <c r="A154" s="9" t="s">
        <v>30</v>
      </c>
      <c r="B154" s="15" t="s">
        <v>43</v>
      </c>
      <c r="C154" s="15" t="s">
        <v>38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99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</row>
    <row r="155" spans="1:28" ht="28" x14ac:dyDescent="0.2">
      <c r="A155" s="9" t="s">
        <v>31</v>
      </c>
      <c r="B155" s="15" t="s">
        <v>44</v>
      </c>
      <c r="C155" s="15" t="s">
        <v>38</v>
      </c>
      <c r="D155" s="86" t="s">
        <v>797</v>
      </c>
      <c r="E155" s="87" t="s">
        <v>798</v>
      </c>
      <c r="F155" s="87" t="s">
        <v>799</v>
      </c>
      <c r="G155" s="87" t="s">
        <v>800</v>
      </c>
      <c r="H155" s="87" t="s">
        <v>434</v>
      </c>
      <c r="I155" s="87">
        <v>1935525.9999999998</v>
      </c>
      <c r="J155" s="87">
        <v>0</v>
      </c>
      <c r="K155" s="87">
        <v>0</v>
      </c>
      <c r="L155" s="87" t="s">
        <v>436</v>
      </c>
      <c r="M155" s="87">
        <v>0</v>
      </c>
      <c r="N155" s="87" t="s">
        <v>801</v>
      </c>
      <c r="O155" s="87" t="s">
        <v>802</v>
      </c>
      <c r="P155" s="87" t="s">
        <v>803</v>
      </c>
      <c r="Q155" s="87" t="s">
        <v>804</v>
      </c>
      <c r="R155" s="87"/>
      <c r="S155" s="87" t="s">
        <v>805</v>
      </c>
      <c r="T155" s="87" t="s">
        <v>806</v>
      </c>
      <c r="U155" s="106">
        <v>0</v>
      </c>
      <c r="V155" s="87" t="s">
        <v>807</v>
      </c>
      <c r="W155" s="87">
        <v>0</v>
      </c>
      <c r="X155" s="87" t="s">
        <v>808</v>
      </c>
      <c r="Y155" s="87" t="s">
        <v>809</v>
      </c>
      <c r="Z155" s="87">
        <v>0</v>
      </c>
    </row>
    <row r="156" spans="1:28" ht="28" x14ac:dyDescent="0.2">
      <c r="A156" s="9" t="s">
        <v>32</v>
      </c>
      <c r="B156" s="15" t="s">
        <v>48</v>
      </c>
      <c r="C156" s="15" t="s">
        <v>38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99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</row>
    <row r="157" spans="1:28" ht="28" x14ac:dyDescent="0.2">
      <c r="A157" s="9" t="s">
        <v>33</v>
      </c>
      <c r="B157" s="15" t="s">
        <v>49</v>
      </c>
      <c r="C157" s="15" t="s">
        <v>38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5">
        <v>0</v>
      </c>
      <c r="S157" s="75">
        <v>0</v>
      </c>
      <c r="T157" s="75">
        <v>0</v>
      </c>
      <c r="U157" s="99">
        <v>0</v>
      </c>
      <c r="V157" s="75">
        <v>0</v>
      </c>
      <c r="W157" s="75">
        <v>0</v>
      </c>
      <c r="X157" s="75">
        <v>0</v>
      </c>
      <c r="Y157" s="75">
        <v>0</v>
      </c>
      <c r="Z157" s="75">
        <v>0</v>
      </c>
    </row>
    <row r="158" spans="1:28" ht="48" customHeight="1" x14ac:dyDescent="0.2">
      <c r="A158" s="9" t="s">
        <v>34</v>
      </c>
      <c r="B158" s="15" t="s">
        <v>50</v>
      </c>
      <c r="C158" s="15" t="s">
        <v>38</v>
      </c>
      <c r="D158" s="75" t="s">
        <v>810</v>
      </c>
      <c r="E158" s="75" t="s">
        <v>811</v>
      </c>
      <c r="F158" s="75" t="s">
        <v>812</v>
      </c>
      <c r="G158" s="75" t="s">
        <v>813</v>
      </c>
      <c r="H158" s="75" t="s">
        <v>526</v>
      </c>
      <c r="I158" s="75" t="s">
        <v>814</v>
      </c>
      <c r="J158" s="75" t="s">
        <v>815</v>
      </c>
      <c r="K158" s="75" t="s">
        <v>816</v>
      </c>
      <c r="L158" s="75" t="s">
        <v>817</v>
      </c>
      <c r="M158" s="75" t="s">
        <v>818</v>
      </c>
      <c r="N158" s="75" t="s">
        <v>819</v>
      </c>
      <c r="O158" s="75" t="s">
        <v>820</v>
      </c>
      <c r="P158" s="75" t="s">
        <v>821</v>
      </c>
      <c r="Q158" s="75" t="s">
        <v>822</v>
      </c>
      <c r="R158" s="75" t="s">
        <v>823</v>
      </c>
      <c r="S158" s="75" t="s">
        <v>824</v>
      </c>
      <c r="T158" s="75" t="s">
        <v>825</v>
      </c>
      <c r="U158" s="99">
        <v>0</v>
      </c>
      <c r="V158" s="75" t="s">
        <v>826</v>
      </c>
      <c r="W158" s="75" t="s">
        <v>827</v>
      </c>
      <c r="X158" s="75" t="s">
        <v>828</v>
      </c>
      <c r="Y158" s="75" t="s">
        <v>829</v>
      </c>
      <c r="Z158" s="75" t="s">
        <v>830</v>
      </c>
    </row>
    <row r="159" spans="1:28" ht="42.75" customHeight="1" x14ac:dyDescent="0.2">
      <c r="A159" s="147" t="s">
        <v>138</v>
      </c>
      <c r="B159" s="147"/>
      <c r="C159" s="147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100"/>
      <c r="V159" s="81"/>
      <c r="W159" s="81"/>
      <c r="X159" s="81"/>
      <c r="Y159" s="81"/>
      <c r="Z159" s="81"/>
    </row>
    <row r="160" spans="1:28" x14ac:dyDescent="0.2">
      <c r="A160" s="13" t="s">
        <v>73</v>
      </c>
      <c r="B160" s="19" t="s">
        <v>40</v>
      </c>
      <c r="C160" s="15" t="s">
        <v>4</v>
      </c>
      <c r="D160" s="77" t="s">
        <v>74</v>
      </c>
      <c r="E160" s="77" t="s">
        <v>74</v>
      </c>
      <c r="F160" s="77" t="s">
        <v>74</v>
      </c>
      <c r="G160" s="77" t="s">
        <v>74</v>
      </c>
      <c r="H160" s="77" t="s">
        <v>74</v>
      </c>
      <c r="I160" s="77" t="s">
        <v>74</v>
      </c>
      <c r="J160" s="77" t="s">
        <v>74</v>
      </c>
      <c r="K160" s="77" t="s">
        <v>74</v>
      </c>
      <c r="L160" s="77" t="s">
        <v>74</v>
      </c>
      <c r="M160" s="77" t="s">
        <v>74</v>
      </c>
      <c r="N160" s="77" t="s">
        <v>74</v>
      </c>
      <c r="O160" s="77" t="s">
        <v>74</v>
      </c>
      <c r="P160" s="77" t="s">
        <v>74</v>
      </c>
      <c r="Q160" s="77" t="s">
        <v>74</v>
      </c>
      <c r="R160" s="77" t="s">
        <v>74</v>
      </c>
      <c r="S160" s="77" t="s">
        <v>74</v>
      </c>
      <c r="T160" s="77" t="s">
        <v>74</v>
      </c>
      <c r="U160" s="101" t="s">
        <v>74</v>
      </c>
      <c r="V160" s="77" t="s">
        <v>74</v>
      </c>
      <c r="W160" s="77" t="s">
        <v>74</v>
      </c>
      <c r="X160" s="77" t="s">
        <v>74</v>
      </c>
      <c r="Y160" s="77" t="s">
        <v>74</v>
      </c>
      <c r="Z160" s="77" t="s">
        <v>74</v>
      </c>
    </row>
    <row r="161" spans="1:28" x14ac:dyDescent="0.2">
      <c r="A161" s="9" t="s">
        <v>75</v>
      </c>
      <c r="B161" s="15" t="s">
        <v>2</v>
      </c>
      <c r="C161" s="15" t="s">
        <v>4</v>
      </c>
      <c r="D161" s="29" t="s">
        <v>225</v>
      </c>
      <c r="E161" s="29" t="s">
        <v>225</v>
      </c>
      <c r="F161" s="29" t="s">
        <v>225</v>
      </c>
      <c r="G161" s="29" t="s">
        <v>225</v>
      </c>
      <c r="H161" s="29" t="s">
        <v>225</v>
      </c>
      <c r="I161" s="29" t="s">
        <v>225</v>
      </c>
      <c r="J161" s="29" t="s">
        <v>225</v>
      </c>
      <c r="K161" s="29" t="s">
        <v>225</v>
      </c>
      <c r="L161" s="29" t="s">
        <v>225</v>
      </c>
      <c r="M161" s="29" t="s">
        <v>225</v>
      </c>
      <c r="N161" s="29" t="s">
        <v>225</v>
      </c>
      <c r="O161" s="29" t="s">
        <v>225</v>
      </c>
      <c r="P161" s="29" t="s">
        <v>225</v>
      </c>
      <c r="Q161" s="29" t="s">
        <v>225</v>
      </c>
      <c r="R161" s="29" t="s">
        <v>225</v>
      </c>
      <c r="S161" s="29" t="s">
        <v>225</v>
      </c>
      <c r="T161" s="29" t="s">
        <v>225</v>
      </c>
      <c r="U161" s="102" t="s">
        <v>225</v>
      </c>
      <c r="V161" s="29" t="s">
        <v>225</v>
      </c>
      <c r="W161" s="29" t="s">
        <v>225</v>
      </c>
      <c r="X161" s="29" t="s">
        <v>225</v>
      </c>
      <c r="Y161" s="29" t="s">
        <v>225</v>
      </c>
      <c r="Z161" s="29" t="s">
        <v>225</v>
      </c>
    </row>
    <row r="162" spans="1:28" ht="28" x14ac:dyDescent="0.2">
      <c r="A162" s="9" t="s">
        <v>76</v>
      </c>
      <c r="B162" s="15" t="s">
        <v>61</v>
      </c>
      <c r="C162" s="15" t="s">
        <v>224</v>
      </c>
      <c r="D162" s="29">
        <v>391289</v>
      </c>
      <c r="E162" s="29">
        <v>1873360</v>
      </c>
      <c r="F162" s="29">
        <v>156520</v>
      </c>
      <c r="G162" s="29">
        <v>161530</v>
      </c>
      <c r="H162" s="29">
        <v>247725</v>
      </c>
      <c r="I162" s="29">
        <v>1150004</v>
      </c>
      <c r="J162" s="29">
        <v>825183</v>
      </c>
      <c r="K162" s="29">
        <v>1340306</v>
      </c>
      <c r="L162" s="29">
        <v>681484</v>
      </c>
      <c r="M162" s="29">
        <v>0</v>
      </c>
      <c r="N162" s="29">
        <v>1524320</v>
      </c>
      <c r="O162" s="29">
        <v>494190</v>
      </c>
      <c r="P162" s="29">
        <v>522850</v>
      </c>
      <c r="Q162" s="29">
        <v>496180</v>
      </c>
      <c r="R162" s="29">
        <v>1656860</v>
      </c>
      <c r="S162" s="29">
        <v>626460</v>
      </c>
      <c r="T162" s="29">
        <v>666770</v>
      </c>
      <c r="U162" s="102">
        <v>0</v>
      </c>
      <c r="V162" s="29">
        <v>749080</v>
      </c>
      <c r="W162" s="29">
        <v>0</v>
      </c>
      <c r="X162" s="29">
        <v>360234</v>
      </c>
      <c r="Y162" s="29">
        <v>321019</v>
      </c>
      <c r="Z162" s="29">
        <v>77051</v>
      </c>
      <c r="AA162" s="79">
        <v>14322415</v>
      </c>
      <c r="AB162" s="79">
        <v>14322415</v>
      </c>
    </row>
    <row r="163" spans="1:28" ht="28" hidden="1" x14ac:dyDescent="0.2">
      <c r="A163" s="9"/>
      <c r="B163" s="88" t="s">
        <v>44</v>
      </c>
      <c r="C163" s="15"/>
      <c r="D163" s="29" t="s">
        <v>831</v>
      </c>
      <c r="E163" s="29" t="s">
        <v>832</v>
      </c>
      <c r="F163" s="29" t="s">
        <v>833</v>
      </c>
      <c r="G163" s="29" t="s">
        <v>834</v>
      </c>
      <c r="H163" s="29" t="s">
        <v>835</v>
      </c>
      <c r="I163" s="29" t="s">
        <v>836</v>
      </c>
      <c r="J163" s="29">
        <v>0</v>
      </c>
      <c r="K163" s="29">
        <v>0</v>
      </c>
      <c r="L163" s="29" t="s">
        <v>837</v>
      </c>
      <c r="M163" s="29">
        <v>0</v>
      </c>
      <c r="N163" s="29" t="s">
        <v>838</v>
      </c>
      <c r="O163" s="29" t="s">
        <v>839</v>
      </c>
      <c r="P163" s="29" t="s">
        <v>840</v>
      </c>
      <c r="Q163" s="29" t="s">
        <v>841</v>
      </c>
      <c r="R163" s="29" t="s">
        <v>842</v>
      </c>
      <c r="S163" s="29" t="s">
        <v>843</v>
      </c>
      <c r="T163" s="29" t="s">
        <v>844</v>
      </c>
      <c r="U163" s="102">
        <v>0</v>
      </c>
      <c r="V163" s="29" t="s">
        <v>845</v>
      </c>
      <c r="W163" s="29">
        <v>0</v>
      </c>
      <c r="X163" s="29" t="s">
        <v>846</v>
      </c>
      <c r="Y163" s="29" t="s">
        <v>847</v>
      </c>
      <c r="Z163" s="29">
        <v>0</v>
      </c>
      <c r="AA163" s="79" t="s">
        <v>848</v>
      </c>
      <c r="AB163" s="79" t="s">
        <v>848</v>
      </c>
    </row>
    <row r="164" spans="1:28" ht="26.25" customHeight="1" x14ac:dyDescent="0.2">
      <c r="A164" s="9" t="s">
        <v>77</v>
      </c>
      <c r="B164" s="15" t="s">
        <v>62</v>
      </c>
      <c r="C164" s="15" t="s">
        <v>38</v>
      </c>
      <c r="D164" s="29" t="s">
        <v>849</v>
      </c>
      <c r="E164" s="29" t="s">
        <v>850</v>
      </c>
      <c r="F164" s="29" t="s">
        <v>851</v>
      </c>
      <c r="G164" s="29" t="s">
        <v>852</v>
      </c>
      <c r="H164" s="29" t="s">
        <v>853</v>
      </c>
      <c r="I164" s="29" t="s">
        <v>854</v>
      </c>
      <c r="J164" s="29" t="s">
        <v>855</v>
      </c>
      <c r="K164" s="29" t="s">
        <v>856</v>
      </c>
      <c r="L164" s="29" t="s">
        <v>857</v>
      </c>
      <c r="M164" s="29" t="s">
        <v>858</v>
      </c>
      <c r="N164" s="29" t="s">
        <v>859</v>
      </c>
      <c r="O164" s="29" t="s">
        <v>860</v>
      </c>
      <c r="P164" s="29" t="s">
        <v>861</v>
      </c>
      <c r="Q164" s="29" t="s">
        <v>862</v>
      </c>
      <c r="R164" s="29" t="s">
        <v>863</v>
      </c>
      <c r="S164" s="29" t="s">
        <v>864</v>
      </c>
      <c r="T164" s="29" t="s">
        <v>865</v>
      </c>
      <c r="U164" s="102">
        <v>0</v>
      </c>
      <c r="V164" s="29" t="s">
        <v>866</v>
      </c>
      <c r="W164" s="29" t="s">
        <v>867</v>
      </c>
      <c r="X164" s="29" t="s">
        <v>868</v>
      </c>
      <c r="Y164" s="29" t="s">
        <v>869</v>
      </c>
      <c r="Z164" s="29" t="s">
        <v>870</v>
      </c>
      <c r="AA164" s="79" t="s">
        <v>871</v>
      </c>
      <c r="AB164" s="79" t="s">
        <v>871</v>
      </c>
    </row>
    <row r="165" spans="1:28" ht="31.5" customHeight="1" x14ac:dyDescent="0.2">
      <c r="A165" s="9" t="s">
        <v>78</v>
      </c>
      <c r="B165" s="15" t="s">
        <v>63</v>
      </c>
      <c r="C165" s="15" t="s">
        <v>38</v>
      </c>
      <c r="D165" s="29" t="s">
        <v>872</v>
      </c>
      <c r="E165" s="29" t="s">
        <v>873</v>
      </c>
      <c r="F165" s="29" t="s">
        <v>874</v>
      </c>
      <c r="G165" s="29" t="s">
        <v>875</v>
      </c>
      <c r="H165" s="29" t="s">
        <v>876</v>
      </c>
      <c r="I165" s="29" t="s">
        <v>877</v>
      </c>
      <c r="J165" s="29" t="s">
        <v>878</v>
      </c>
      <c r="K165" s="29" t="s">
        <v>879</v>
      </c>
      <c r="L165" s="29" t="s">
        <v>880</v>
      </c>
      <c r="M165" s="29" t="s">
        <v>881</v>
      </c>
      <c r="N165" s="29" t="s">
        <v>882</v>
      </c>
      <c r="O165" s="29" t="s">
        <v>883</v>
      </c>
      <c r="P165" s="29" t="s">
        <v>884</v>
      </c>
      <c r="Q165" s="29" t="s">
        <v>885</v>
      </c>
      <c r="R165" s="29" t="s">
        <v>886</v>
      </c>
      <c r="S165" s="29" t="s">
        <v>887</v>
      </c>
      <c r="T165" s="29" t="s">
        <v>888</v>
      </c>
      <c r="U165" s="102">
        <v>0</v>
      </c>
      <c r="V165" s="29" t="s">
        <v>889</v>
      </c>
      <c r="W165" s="29" t="s">
        <v>890</v>
      </c>
      <c r="X165" s="29" t="s">
        <v>891</v>
      </c>
      <c r="Y165" s="29" t="s">
        <v>892</v>
      </c>
      <c r="Z165" s="29" t="s">
        <v>893</v>
      </c>
    </row>
    <row r="166" spans="1:28" x14ac:dyDescent="0.2">
      <c r="A166" s="9" t="s">
        <v>79</v>
      </c>
      <c r="B166" s="15" t="s">
        <v>64</v>
      </c>
      <c r="C166" s="15" t="s">
        <v>38</v>
      </c>
      <c r="D166" s="29" t="s">
        <v>894</v>
      </c>
      <c r="E166" s="29" t="s">
        <v>895</v>
      </c>
      <c r="F166" s="29" t="s">
        <v>896</v>
      </c>
      <c r="G166" s="29" t="s">
        <v>897</v>
      </c>
      <c r="H166" s="29" t="s">
        <v>898</v>
      </c>
      <c r="I166" s="29" t="s">
        <v>899</v>
      </c>
      <c r="J166" s="29" t="s">
        <v>900</v>
      </c>
      <c r="K166" s="29" t="s">
        <v>901</v>
      </c>
      <c r="L166" s="29" t="s">
        <v>902</v>
      </c>
      <c r="M166" s="29" t="s">
        <v>903</v>
      </c>
      <c r="N166" s="29" t="s">
        <v>904</v>
      </c>
      <c r="O166" s="29" t="s">
        <v>905</v>
      </c>
      <c r="P166" s="29" t="s">
        <v>906</v>
      </c>
      <c r="Q166" s="29" t="s">
        <v>907</v>
      </c>
      <c r="R166" s="29" t="s">
        <v>908</v>
      </c>
      <c r="S166" s="29" t="s">
        <v>909</v>
      </c>
      <c r="T166" s="29" t="s">
        <v>910</v>
      </c>
      <c r="U166" s="102">
        <v>0</v>
      </c>
      <c r="V166" s="29" t="s">
        <v>911</v>
      </c>
      <c r="W166" s="29" t="s">
        <v>912</v>
      </c>
      <c r="X166" s="29" t="s">
        <v>913</v>
      </c>
      <c r="Y166" s="29" t="s">
        <v>914</v>
      </c>
      <c r="Z166" s="29" t="s">
        <v>915</v>
      </c>
    </row>
    <row r="167" spans="1:28" ht="28" x14ac:dyDescent="0.2">
      <c r="A167" s="9" t="s">
        <v>80</v>
      </c>
      <c r="B167" s="15" t="s">
        <v>65</v>
      </c>
      <c r="C167" s="15" t="s">
        <v>38</v>
      </c>
      <c r="D167" s="29" t="s">
        <v>916</v>
      </c>
      <c r="E167" s="29" t="s">
        <v>917</v>
      </c>
      <c r="F167" s="29" t="s">
        <v>918</v>
      </c>
      <c r="G167" s="29" t="s">
        <v>919</v>
      </c>
      <c r="H167" s="29" t="s">
        <v>920</v>
      </c>
      <c r="I167" s="29" t="s">
        <v>921</v>
      </c>
      <c r="J167" s="29" t="s">
        <v>922</v>
      </c>
      <c r="K167" s="29" t="s">
        <v>923</v>
      </c>
      <c r="L167" s="29" t="s">
        <v>924</v>
      </c>
      <c r="M167" s="29">
        <v>0</v>
      </c>
      <c r="N167" s="29" t="s">
        <v>925</v>
      </c>
      <c r="O167" s="29" t="s">
        <v>926</v>
      </c>
      <c r="P167" s="29" t="s">
        <v>927</v>
      </c>
      <c r="Q167" s="29" t="s">
        <v>928</v>
      </c>
      <c r="R167" s="29" t="s">
        <v>929</v>
      </c>
      <c r="S167" s="29" t="s">
        <v>930</v>
      </c>
      <c r="T167" s="29" t="s">
        <v>931</v>
      </c>
      <c r="U167" s="102"/>
      <c r="V167" s="29" t="s">
        <v>932</v>
      </c>
      <c r="W167" s="29">
        <v>0</v>
      </c>
      <c r="X167" s="29" t="s">
        <v>933</v>
      </c>
      <c r="Y167" s="29" t="s">
        <v>934</v>
      </c>
      <c r="Z167" s="29" t="s">
        <v>935</v>
      </c>
      <c r="AA167" s="79" t="s">
        <v>936</v>
      </c>
      <c r="AB167" s="79" t="s">
        <v>936</v>
      </c>
    </row>
    <row r="168" spans="1:28" ht="28" x14ac:dyDescent="0.2">
      <c r="A168" s="9" t="s">
        <v>81</v>
      </c>
      <c r="B168" s="15" t="s">
        <v>66</v>
      </c>
      <c r="C168" s="15" t="s">
        <v>38</v>
      </c>
      <c r="D168" s="29" t="s">
        <v>1601</v>
      </c>
      <c r="E168" s="29" t="s">
        <v>1602</v>
      </c>
      <c r="F168" s="29" t="s">
        <v>1603</v>
      </c>
      <c r="G168" s="29" t="s">
        <v>1604</v>
      </c>
      <c r="H168" s="29" t="s">
        <v>1605</v>
      </c>
      <c r="I168" s="29" t="s">
        <v>1606</v>
      </c>
      <c r="J168" s="29" t="s">
        <v>1607</v>
      </c>
      <c r="K168" s="29" t="s">
        <v>1608</v>
      </c>
      <c r="L168" s="29" t="s">
        <v>1609</v>
      </c>
      <c r="M168" s="29" t="s">
        <v>1610</v>
      </c>
      <c r="N168" s="29" t="s">
        <v>1611</v>
      </c>
      <c r="O168" s="29" t="s">
        <v>1612</v>
      </c>
      <c r="P168" s="29" t="s">
        <v>1613</v>
      </c>
      <c r="Q168" s="29" t="s">
        <v>1614</v>
      </c>
      <c r="R168" s="29" t="s">
        <v>1615</v>
      </c>
      <c r="S168" s="29" t="s">
        <v>1616</v>
      </c>
      <c r="T168" s="29" t="s">
        <v>1617</v>
      </c>
      <c r="U168" s="102" t="s">
        <v>937</v>
      </c>
      <c r="V168" s="29" t="s">
        <v>1618</v>
      </c>
      <c r="W168" s="29" t="s">
        <v>1619</v>
      </c>
      <c r="X168" s="29" t="s">
        <v>1620</v>
      </c>
      <c r="Y168" s="29" t="s">
        <v>1621</v>
      </c>
      <c r="Z168" s="29" t="s">
        <v>1622</v>
      </c>
      <c r="AA168" s="79" t="s">
        <v>938</v>
      </c>
      <c r="AB168" s="79" t="s">
        <v>938</v>
      </c>
    </row>
    <row r="169" spans="1:28" s="64" customFormat="1" ht="28" x14ac:dyDescent="0.2">
      <c r="A169" s="9" t="s">
        <v>82</v>
      </c>
      <c r="B169" s="15" t="s">
        <v>67</v>
      </c>
      <c r="C169" s="15" t="s">
        <v>38</v>
      </c>
      <c r="D169" s="29" t="s">
        <v>1628</v>
      </c>
      <c r="E169" s="29" t="s">
        <v>1629</v>
      </c>
      <c r="F169" s="29" t="s">
        <v>1630</v>
      </c>
      <c r="G169" s="29" t="s">
        <v>1631</v>
      </c>
      <c r="H169" s="29" t="s">
        <v>1632</v>
      </c>
      <c r="I169" s="29" t="s">
        <v>1633</v>
      </c>
      <c r="J169" s="29" t="s">
        <v>1634</v>
      </c>
      <c r="K169" s="29" t="s">
        <v>1635</v>
      </c>
      <c r="L169" s="29" t="s">
        <v>1636</v>
      </c>
      <c r="M169" s="29" t="s">
        <v>1637</v>
      </c>
      <c r="N169" s="29" t="s">
        <v>1638</v>
      </c>
      <c r="O169" s="29" t="s">
        <v>1639</v>
      </c>
      <c r="P169" s="29" t="s">
        <v>1640</v>
      </c>
      <c r="Q169" s="29" t="s">
        <v>1641</v>
      </c>
      <c r="R169" s="29" t="s">
        <v>1642</v>
      </c>
      <c r="S169" s="29" t="s">
        <v>1643</v>
      </c>
      <c r="T169" s="29" t="s">
        <v>1644</v>
      </c>
      <c r="U169" s="102" t="s">
        <v>939</v>
      </c>
      <c r="V169" s="29" t="s">
        <v>1627</v>
      </c>
      <c r="W169" s="29" t="s">
        <v>1626</v>
      </c>
      <c r="X169" s="29" t="s">
        <v>1625</v>
      </c>
      <c r="Y169" s="29" t="s">
        <v>1624</v>
      </c>
      <c r="Z169" s="29" t="s">
        <v>1623</v>
      </c>
      <c r="AA169" s="66">
        <v>2299999.9999999995</v>
      </c>
      <c r="AB169" s="66">
        <v>2299999.9999999995</v>
      </c>
    </row>
    <row r="170" spans="1:28" s="64" customFormat="1" ht="42" x14ac:dyDescent="0.2">
      <c r="A170" s="9" t="s">
        <v>83</v>
      </c>
      <c r="B170" s="15" t="s">
        <v>940</v>
      </c>
      <c r="C170" s="15" t="s">
        <v>38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102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66"/>
      <c r="AB170" s="66"/>
    </row>
    <row r="171" spans="1:28" s="64" customFormat="1" x14ac:dyDescent="0.2">
      <c r="A171" s="13" t="s">
        <v>84</v>
      </c>
      <c r="B171" s="19" t="s">
        <v>40</v>
      </c>
      <c r="C171" s="15" t="s">
        <v>4</v>
      </c>
      <c r="D171" s="77" t="s">
        <v>85</v>
      </c>
      <c r="E171" s="77" t="s">
        <v>85</v>
      </c>
      <c r="F171" s="77" t="s">
        <v>85</v>
      </c>
      <c r="G171" s="77" t="s">
        <v>85</v>
      </c>
      <c r="H171" s="77" t="s">
        <v>85</v>
      </c>
      <c r="I171" s="77" t="s">
        <v>85</v>
      </c>
      <c r="J171" s="77" t="s">
        <v>85</v>
      </c>
      <c r="K171" s="77" t="s">
        <v>85</v>
      </c>
      <c r="L171" s="77" t="s">
        <v>85</v>
      </c>
      <c r="M171" s="77" t="s">
        <v>85</v>
      </c>
      <c r="N171" s="77" t="s">
        <v>85</v>
      </c>
      <c r="O171" s="77" t="s">
        <v>85</v>
      </c>
      <c r="P171" s="77" t="s">
        <v>85</v>
      </c>
      <c r="Q171" s="77" t="s">
        <v>85</v>
      </c>
      <c r="R171" s="77" t="s">
        <v>85</v>
      </c>
      <c r="S171" s="77" t="s">
        <v>85</v>
      </c>
      <c r="T171" s="77" t="s">
        <v>85</v>
      </c>
      <c r="U171" s="101" t="s">
        <v>85</v>
      </c>
      <c r="V171" s="77" t="s">
        <v>85</v>
      </c>
      <c r="W171" s="77" t="s">
        <v>85</v>
      </c>
      <c r="X171" s="77" t="s">
        <v>85</v>
      </c>
      <c r="Y171" s="77" t="s">
        <v>85</v>
      </c>
      <c r="Z171" s="77" t="s">
        <v>85</v>
      </c>
      <c r="AA171" s="66"/>
      <c r="AB171" s="66"/>
    </row>
    <row r="172" spans="1:28" s="64" customFormat="1" x14ac:dyDescent="0.2">
      <c r="A172" s="9" t="s">
        <v>86</v>
      </c>
      <c r="B172" s="15" t="s">
        <v>2</v>
      </c>
      <c r="C172" s="15" t="s">
        <v>4</v>
      </c>
      <c r="D172" s="29" t="s">
        <v>87</v>
      </c>
      <c r="E172" s="29" t="s">
        <v>87</v>
      </c>
      <c r="F172" s="29" t="s">
        <v>87</v>
      </c>
      <c r="G172" s="29" t="s">
        <v>87</v>
      </c>
      <c r="H172" s="29" t="s">
        <v>87</v>
      </c>
      <c r="I172" s="29" t="s">
        <v>87</v>
      </c>
      <c r="J172" s="29" t="s">
        <v>87</v>
      </c>
      <c r="K172" s="29" t="s">
        <v>87</v>
      </c>
      <c r="L172" s="29" t="s">
        <v>87</v>
      </c>
      <c r="M172" s="29" t="s">
        <v>87</v>
      </c>
      <c r="N172" s="29" t="s">
        <v>87</v>
      </c>
      <c r="O172" s="29" t="s">
        <v>87</v>
      </c>
      <c r="P172" s="29" t="s">
        <v>87</v>
      </c>
      <c r="Q172" s="29" t="s">
        <v>87</v>
      </c>
      <c r="R172" s="29" t="s">
        <v>87</v>
      </c>
      <c r="S172" s="29" t="s">
        <v>87</v>
      </c>
      <c r="T172" s="29" t="s">
        <v>87</v>
      </c>
      <c r="U172" s="102" t="s">
        <v>87</v>
      </c>
      <c r="V172" s="29" t="s">
        <v>87</v>
      </c>
      <c r="W172" s="29" t="s">
        <v>87</v>
      </c>
      <c r="X172" s="29" t="s">
        <v>87</v>
      </c>
      <c r="Y172" s="29" t="s">
        <v>87</v>
      </c>
      <c r="Z172" s="29" t="s">
        <v>87</v>
      </c>
      <c r="AA172" s="66"/>
      <c r="AB172" s="66"/>
    </row>
    <row r="173" spans="1:28" s="64" customFormat="1" ht="28" x14ac:dyDescent="0.2">
      <c r="A173" s="9" t="s">
        <v>88</v>
      </c>
      <c r="B173" s="15" t="s">
        <v>61</v>
      </c>
      <c r="C173" s="15" t="s">
        <v>224</v>
      </c>
      <c r="D173" s="29" t="s">
        <v>941</v>
      </c>
      <c r="E173" s="29" t="s">
        <v>942</v>
      </c>
      <c r="F173" s="29" t="s">
        <v>943</v>
      </c>
      <c r="G173" s="29" t="s">
        <v>944</v>
      </c>
      <c r="H173" s="29" t="s">
        <v>945</v>
      </c>
      <c r="I173" s="29" t="s">
        <v>946</v>
      </c>
      <c r="J173" s="29" t="s">
        <v>947</v>
      </c>
      <c r="K173" s="29" t="s">
        <v>948</v>
      </c>
      <c r="L173" s="29" t="s">
        <v>949</v>
      </c>
      <c r="M173" s="29" t="s">
        <v>950</v>
      </c>
      <c r="N173" s="29" t="s">
        <v>951</v>
      </c>
      <c r="O173" s="29" t="s">
        <v>952</v>
      </c>
      <c r="P173" s="29" t="s">
        <v>953</v>
      </c>
      <c r="Q173" s="29" t="s">
        <v>954</v>
      </c>
      <c r="R173" s="29" t="s">
        <v>955</v>
      </c>
      <c r="S173" s="29" t="s">
        <v>956</v>
      </c>
      <c r="T173" s="29" t="s">
        <v>957</v>
      </c>
      <c r="U173" s="102">
        <v>0</v>
      </c>
      <c r="V173" s="29" t="s">
        <v>958</v>
      </c>
      <c r="W173" s="29" t="s">
        <v>959</v>
      </c>
      <c r="X173" s="29" t="s">
        <v>960</v>
      </c>
      <c r="Y173" s="29" t="s">
        <v>961</v>
      </c>
      <c r="Z173" s="29" t="s">
        <v>962</v>
      </c>
      <c r="AA173" s="66" t="s">
        <v>963</v>
      </c>
      <c r="AB173" s="66" t="s">
        <v>963</v>
      </c>
    </row>
    <row r="174" spans="1:28" s="64" customFormat="1" ht="28" hidden="1" x14ac:dyDescent="0.2">
      <c r="A174" s="9"/>
      <c r="B174" s="88" t="s">
        <v>44</v>
      </c>
      <c r="C174" s="15"/>
      <c r="D174" s="29" t="s">
        <v>964</v>
      </c>
      <c r="E174" s="29" t="s">
        <v>965</v>
      </c>
      <c r="F174" s="29" t="s">
        <v>966</v>
      </c>
      <c r="G174" s="29" t="s">
        <v>967</v>
      </c>
      <c r="H174" s="29" t="s">
        <v>968</v>
      </c>
      <c r="I174" s="29" t="s">
        <v>969</v>
      </c>
      <c r="J174" s="29">
        <v>0</v>
      </c>
      <c r="K174" s="29">
        <v>0</v>
      </c>
      <c r="L174" s="29" t="s">
        <v>970</v>
      </c>
      <c r="M174" s="29">
        <v>0</v>
      </c>
      <c r="N174" s="29" t="s">
        <v>971</v>
      </c>
      <c r="O174" s="29" t="s">
        <v>972</v>
      </c>
      <c r="P174" s="29" t="s">
        <v>973</v>
      </c>
      <c r="Q174" s="29" t="s">
        <v>974</v>
      </c>
      <c r="R174" s="29" t="s">
        <v>975</v>
      </c>
      <c r="S174" s="29" t="s">
        <v>976</v>
      </c>
      <c r="T174" s="29" t="s">
        <v>977</v>
      </c>
      <c r="U174" s="102">
        <v>0</v>
      </c>
      <c r="V174" s="29" t="s">
        <v>978</v>
      </c>
      <c r="W174" s="29">
        <v>0</v>
      </c>
      <c r="X174" s="29" t="s">
        <v>979</v>
      </c>
      <c r="Y174" s="29" t="s">
        <v>980</v>
      </c>
      <c r="Z174" s="29">
        <v>0</v>
      </c>
      <c r="AA174" s="66" t="s">
        <v>981</v>
      </c>
      <c r="AB174" s="66" t="s">
        <v>981</v>
      </c>
    </row>
    <row r="175" spans="1:28" s="64" customFormat="1" x14ac:dyDescent="0.2">
      <c r="A175" s="9" t="s">
        <v>89</v>
      </c>
      <c r="B175" s="15" t="s">
        <v>62</v>
      </c>
      <c r="C175" s="15" t="s">
        <v>38</v>
      </c>
      <c r="D175" s="29" t="s">
        <v>982</v>
      </c>
      <c r="E175" s="29" t="s">
        <v>983</v>
      </c>
      <c r="F175" s="29" t="s">
        <v>984</v>
      </c>
      <c r="G175" s="29" t="s">
        <v>985</v>
      </c>
      <c r="H175" s="29" t="s">
        <v>986</v>
      </c>
      <c r="I175" s="29" t="s">
        <v>987</v>
      </c>
      <c r="J175" s="29" t="s">
        <v>988</v>
      </c>
      <c r="K175" s="29" t="s">
        <v>989</v>
      </c>
      <c r="L175" s="29" t="s">
        <v>990</v>
      </c>
      <c r="M175" s="29" t="s">
        <v>991</v>
      </c>
      <c r="N175" s="29" t="s">
        <v>992</v>
      </c>
      <c r="O175" s="29" t="s">
        <v>993</v>
      </c>
      <c r="P175" s="29" t="s">
        <v>994</v>
      </c>
      <c r="Q175" s="29" t="s">
        <v>995</v>
      </c>
      <c r="R175" s="29" t="s">
        <v>996</v>
      </c>
      <c r="S175" s="29" t="s">
        <v>997</v>
      </c>
      <c r="T175" s="29" t="s">
        <v>998</v>
      </c>
      <c r="U175" s="102">
        <v>0</v>
      </c>
      <c r="V175" s="29" t="s">
        <v>999</v>
      </c>
      <c r="W175" s="29" t="s">
        <v>1000</v>
      </c>
      <c r="X175" s="29" t="s">
        <v>1001</v>
      </c>
      <c r="Y175" s="29" t="s">
        <v>1002</v>
      </c>
      <c r="Z175" s="29" t="s">
        <v>1003</v>
      </c>
      <c r="AA175" s="66" t="s">
        <v>1004</v>
      </c>
      <c r="AB175" s="66" t="s">
        <v>1004</v>
      </c>
    </row>
    <row r="176" spans="1:28" s="64" customFormat="1" x14ac:dyDescent="0.2">
      <c r="A176" s="9" t="s">
        <v>90</v>
      </c>
      <c r="B176" s="15" t="s">
        <v>63</v>
      </c>
      <c r="C176" s="15" t="s">
        <v>38</v>
      </c>
      <c r="D176" s="29" t="s">
        <v>1005</v>
      </c>
      <c r="E176" s="29" t="s">
        <v>1006</v>
      </c>
      <c r="F176" s="29" t="s">
        <v>1007</v>
      </c>
      <c r="G176" s="29" t="s">
        <v>1008</v>
      </c>
      <c r="H176" s="29" t="s">
        <v>1009</v>
      </c>
      <c r="I176" s="29" t="s">
        <v>1010</v>
      </c>
      <c r="J176" s="29" t="s">
        <v>1011</v>
      </c>
      <c r="K176" s="29" t="s">
        <v>1012</v>
      </c>
      <c r="L176" s="29" t="s">
        <v>1013</v>
      </c>
      <c r="M176" s="29" t="s">
        <v>1014</v>
      </c>
      <c r="N176" s="29" t="s">
        <v>1015</v>
      </c>
      <c r="O176" s="29" t="s">
        <v>1016</v>
      </c>
      <c r="P176" s="29" t="s">
        <v>1017</v>
      </c>
      <c r="Q176" s="29" t="s">
        <v>1018</v>
      </c>
      <c r="R176" s="29" t="s">
        <v>1019</v>
      </c>
      <c r="S176" s="29" t="s">
        <v>1020</v>
      </c>
      <c r="T176" s="29" t="s">
        <v>1021</v>
      </c>
      <c r="U176" s="102">
        <v>0</v>
      </c>
      <c r="V176" s="29" t="s">
        <v>1022</v>
      </c>
      <c r="W176" s="29" t="s">
        <v>1023</v>
      </c>
      <c r="X176" s="29" t="s">
        <v>1024</v>
      </c>
      <c r="Y176" s="29" t="s">
        <v>1025</v>
      </c>
      <c r="Z176" s="29" t="s">
        <v>1026</v>
      </c>
      <c r="AA176" s="66"/>
      <c r="AB176" s="66"/>
    </row>
    <row r="177" spans="1:28" s="64" customFormat="1" ht="29.25" customHeight="1" x14ac:dyDescent="0.2">
      <c r="A177" s="9" t="s">
        <v>91</v>
      </c>
      <c r="B177" s="15" t="s">
        <v>64</v>
      </c>
      <c r="C177" s="15" t="s">
        <v>38</v>
      </c>
      <c r="D177" s="29" t="s">
        <v>1027</v>
      </c>
      <c r="E177" s="29" t="s">
        <v>1028</v>
      </c>
      <c r="F177" s="29" t="s">
        <v>1029</v>
      </c>
      <c r="G177" s="29" t="s">
        <v>1030</v>
      </c>
      <c r="H177" s="29" t="s">
        <v>1031</v>
      </c>
      <c r="I177" s="29" t="s">
        <v>1032</v>
      </c>
      <c r="J177" s="29" t="s">
        <v>1033</v>
      </c>
      <c r="K177" s="29" t="s">
        <v>1034</v>
      </c>
      <c r="L177" s="29" t="s">
        <v>1035</v>
      </c>
      <c r="M177" s="29" t="s">
        <v>1036</v>
      </c>
      <c r="N177" s="29" t="s">
        <v>1037</v>
      </c>
      <c r="O177" s="29" t="s">
        <v>1038</v>
      </c>
      <c r="P177" s="29" t="s">
        <v>1039</v>
      </c>
      <c r="Q177" s="29" t="s">
        <v>1040</v>
      </c>
      <c r="R177" s="29" t="s">
        <v>1041</v>
      </c>
      <c r="S177" s="29" t="s">
        <v>1042</v>
      </c>
      <c r="T177" s="29" t="s">
        <v>1043</v>
      </c>
      <c r="U177" s="102">
        <v>0</v>
      </c>
      <c r="V177" s="29" t="s">
        <v>1044</v>
      </c>
      <c r="W177" s="29" t="s">
        <v>1045</v>
      </c>
      <c r="X177" s="29" t="s">
        <v>1046</v>
      </c>
      <c r="Y177" s="29" t="s">
        <v>1047</v>
      </c>
      <c r="Z177" s="29" t="s">
        <v>1048</v>
      </c>
      <c r="AA177" s="66"/>
      <c r="AB177" s="66"/>
    </row>
    <row r="178" spans="1:28" s="64" customFormat="1" ht="28" x14ac:dyDescent="0.2">
      <c r="A178" s="9" t="s">
        <v>92</v>
      </c>
      <c r="B178" s="15" t="s">
        <v>65</v>
      </c>
      <c r="C178" s="15" t="s">
        <v>38</v>
      </c>
      <c r="D178" s="29" t="s">
        <v>1049</v>
      </c>
      <c r="E178" s="29" t="s">
        <v>1050</v>
      </c>
      <c r="F178" s="29" t="s">
        <v>1051</v>
      </c>
      <c r="G178" s="29" t="s">
        <v>1052</v>
      </c>
      <c r="H178" s="29" t="s">
        <v>1053</v>
      </c>
      <c r="I178" s="29" t="s">
        <v>1054</v>
      </c>
      <c r="J178" s="29" t="s">
        <v>1055</v>
      </c>
      <c r="K178" s="29" t="s">
        <v>1056</v>
      </c>
      <c r="L178" s="29" t="s">
        <v>1057</v>
      </c>
      <c r="M178" s="29" t="s">
        <v>1058</v>
      </c>
      <c r="N178" s="29" t="s">
        <v>1059</v>
      </c>
      <c r="O178" s="29" t="s">
        <v>1060</v>
      </c>
      <c r="P178" s="29" t="s">
        <v>1061</v>
      </c>
      <c r="Q178" s="29" t="s">
        <v>1062</v>
      </c>
      <c r="R178" s="29" t="s">
        <v>1063</v>
      </c>
      <c r="S178" s="29" t="s">
        <v>1064</v>
      </c>
      <c r="T178" s="29" t="s">
        <v>1065</v>
      </c>
      <c r="U178" s="102">
        <v>0</v>
      </c>
      <c r="V178" s="29" t="s">
        <v>1066</v>
      </c>
      <c r="W178" s="29" t="s">
        <v>1067</v>
      </c>
      <c r="X178" s="29" t="s">
        <v>1068</v>
      </c>
      <c r="Y178" s="29" t="s">
        <v>1069</v>
      </c>
      <c r="Z178" s="29" t="s">
        <v>1070</v>
      </c>
      <c r="AA178" s="66" t="s">
        <v>1071</v>
      </c>
      <c r="AB178" s="66" t="s">
        <v>1071</v>
      </c>
    </row>
    <row r="179" spans="1:28" s="64" customFormat="1" ht="28" x14ac:dyDescent="0.2">
      <c r="A179" s="9" t="s">
        <v>93</v>
      </c>
      <c r="B179" s="15" t="s">
        <v>66</v>
      </c>
      <c r="C179" s="15" t="s">
        <v>38</v>
      </c>
      <c r="D179" s="29" t="s">
        <v>1645</v>
      </c>
      <c r="E179" s="29" t="s">
        <v>1646</v>
      </c>
      <c r="F179" s="29" t="s">
        <v>1647</v>
      </c>
      <c r="G179" s="29" t="s">
        <v>1648</v>
      </c>
      <c r="H179" s="29" t="s">
        <v>1649</v>
      </c>
      <c r="I179" s="29" t="s">
        <v>1650</v>
      </c>
      <c r="J179" s="29" t="s">
        <v>1651</v>
      </c>
      <c r="K179" s="29" t="s">
        <v>1652</v>
      </c>
      <c r="L179" s="29" t="s">
        <v>1653</v>
      </c>
      <c r="M179" s="29" t="s">
        <v>1654</v>
      </c>
      <c r="N179" s="29" t="s">
        <v>1655</v>
      </c>
      <c r="O179" s="29" t="s">
        <v>1656</v>
      </c>
      <c r="P179" s="29" t="s">
        <v>1657</v>
      </c>
      <c r="Q179" s="29" t="s">
        <v>1658</v>
      </c>
      <c r="R179" s="29" t="s">
        <v>1659</v>
      </c>
      <c r="S179" s="29" t="s">
        <v>1660</v>
      </c>
      <c r="T179" s="29" t="s">
        <v>1661</v>
      </c>
      <c r="U179" s="102" t="s">
        <v>1072</v>
      </c>
      <c r="V179" s="29" t="s">
        <v>1662</v>
      </c>
      <c r="W179" s="29" t="s">
        <v>1663</v>
      </c>
      <c r="X179" s="29" t="s">
        <v>1664</v>
      </c>
      <c r="Y179" s="29" t="s">
        <v>1665</v>
      </c>
      <c r="Z179" s="29" t="s">
        <v>1666</v>
      </c>
      <c r="AA179" s="66" t="s">
        <v>1073</v>
      </c>
      <c r="AB179" s="66" t="s">
        <v>1073</v>
      </c>
    </row>
    <row r="180" spans="1:28" s="64" customFormat="1" ht="28" x14ac:dyDescent="0.2">
      <c r="A180" s="9" t="s">
        <v>94</v>
      </c>
      <c r="B180" s="15" t="s">
        <v>67</v>
      </c>
      <c r="C180" s="15" t="s">
        <v>38</v>
      </c>
      <c r="D180" s="29" t="s">
        <v>1667</v>
      </c>
      <c r="E180" s="29" t="s">
        <v>1668</v>
      </c>
      <c r="F180" s="29" t="s">
        <v>1669</v>
      </c>
      <c r="G180" s="29" t="s">
        <v>1670</v>
      </c>
      <c r="H180" s="29" t="s">
        <v>1671</v>
      </c>
      <c r="I180" s="29" t="s">
        <v>1672</v>
      </c>
      <c r="J180" s="29" t="s">
        <v>1673</v>
      </c>
      <c r="K180" s="29" t="s">
        <v>1674</v>
      </c>
      <c r="L180" s="29" t="s">
        <v>1675</v>
      </c>
      <c r="M180" s="29" t="s">
        <v>1676</v>
      </c>
      <c r="N180" s="29" t="s">
        <v>1677</v>
      </c>
      <c r="O180" s="29" t="s">
        <v>1678</v>
      </c>
      <c r="P180" s="29" t="s">
        <v>1679</v>
      </c>
      <c r="Q180" s="29" t="s">
        <v>1680</v>
      </c>
      <c r="R180" s="29" t="s">
        <v>1681</v>
      </c>
      <c r="S180" s="29" t="s">
        <v>1682</v>
      </c>
      <c r="T180" s="29" t="s">
        <v>1683</v>
      </c>
      <c r="U180" s="102" t="s">
        <v>1074</v>
      </c>
      <c r="V180" s="29" t="s">
        <v>1684</v>
      </c>
      <c r="W180" s="29" t="s">
        <v>1685</v>
      </c>
      <c r="X180" s="29" t="s">
        <v>1686</v>
      </c>
      <c r="Y180" s="29" t="s">
        <v>1687</v>
      </c>
      <c r="Z180" s="29" t="s">
        <v>1688</v>
      </c>
      <c r="AA180" s="66" t="s">
        <v>1075</v>
      </c>
      <c r="AB180" s="66" t="s">
        <v>1075</v>
      </c>
    </row>
    <row r="181" spans="1:28" s="64" customFormat="1" ht="42" x14ac:dyDescent="0.2">
      <c r="A181" s="9" t="s">
        <v>95</v>
      </c>
      <c r="B181" s="15" t="s">
        <v>940</v>
      </c>
      <c r="C181" s="15" t="s">
        <v>38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102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66"/>
      <c r="AB181" s="66"/>
    </row>
    <row r="182" spans="1:28" s="64" customFormat="1" ht="30.75" customHeight="1" x14ac:dyDescent="0.2">
      <c r="A182" s="13" t="s">
        <v>96</v>
      </c>
      <c r="B182" s="19" t="s">
        <v>40</v>
      </c>
      <c r="C182" s="15" t="s">
        <v>4</v>
      </c>
      <c r="D182" s="77" t="s">
        <v>290</v>
      </c>
      <c r="E182" s="77" t="s">
        <v>290</v>
      </c>
      <c r="F182" s="77" t="s">
        <v>290</v>
      </c>
      <c r="G182" s="77" t="s">
        <v>290</v>
      </c>
      <c r="H182" s="77" t="s">
        <v>290</v>
      </c>
      <c r="I182" s="77" t="s">
        <v>290</v>
      </c>
      <c r="J182" s="77" t="s">
        <v>290</v>
      </c>
      <c r="K182" s="77" t="s">
        <v>290</v>
      </c>
      <c r="L182" s="77" t="s">
        <v>290</v>
      </c>
      <c r="M182" s="77" t="s">
        <v>290</v>
      </c>
      <c r="N182" s="77" t="s">
        <v>290</v>
      </c>
      <c r="O182" s="77" t="s">
        <v>290</v>
      </c>
      <c r="P182" s="77" t="s">
        <v>290</v>
      </c>
      <c r="Q182" s="77" t="s">
        <v>290</v>
      </c>
      <c r="R182" s="77" t="s">
        <v>290</v>
      </c>
      <c r="S182" s="77" t="s">
        <v>290</v>
      </c>
      <c r="T182" s="77" t="s">
        <v>290</v>
      </c>
      <c r="U182" s="101" t="s">
        <v>290</v>
      </c>
      <c r="V182" s="77" t="s">
        <v>290</v>
      </c>
      <c r="W182" s="77" t="s">
        <v>290</v>
      </c>
      <c r="X182" s="77" t="s">
        <v>290</v>
      </c>
      <c r="Y182" s="77" t="s">
        <v>290</v>
      </c>
      <c r="Z182" s="77" t="s">
        <v>290</v>
      </c>
      <c r="AA182" s="66"/>
      <c r="AB182" s="66"/>
    </row>
    <row r="183" spans="1:28" s="64" customFormat="1" x14ac:dyDescent="0.2">
      <c r="A183" s="9" t="s">
        <v>97</v>
      </c>
      <c r="B183" s="15" t="s">
        <v>2</v>
      </c>
      <c r="C183" s="15" t="s">
        <v>4</v>
      </c>
      <c r="D183" s="29" t="s">
        <v>200</v>
      </c>
      <c r="E183" s="29" t="s">
        <v>200</v>
      </c>
      <c r="F183" s="29" t="s">
        <v>200</v>
      </c>
      <c r="G183" s="29" t="s">
        <v>200</v>
      </c>
      <c r="H183" s="29" t="s">
        <v>200</v>
      </c>
      <c r="I183" s="29" t="s">
        <v>200</v>
      </c>
      <c r="J183" s="29" t="s">
        <v>200</v>
      </c>
      <c r="K183" s="29" t="s">
        <v>200</v>
      </c>
      <c r="L183" s="29" t="s">
        <v>200</v>
      </c>
      <c r="M183" s="29" t="s">
        <v>200</v>
      </c>
      <c r="N183" s="29" t="s">
        <v>200</v>
      </c>
      <c r="O183" s="29" t="s">
        <v>200</v>
      </c>
      <c r="P183" s="29" t="s">
        <v>200</v>
      </c>
      <c r="Q183" s="29" t="s">
        <v>200</v>
      </c>
      <c r="R183" s="29" t="s">
        <v>200</v>
      </c>
      <c r="S183" s="29" t="s">
        <v>200</v>
      </c>
      <c r="T183" s="29" t="s">
        <v>200</v>
      </c>
      <c r="U183" s="102" t="s">
        <v>200</v>
      </c>
      <c r="V183" s="29" t="s">
        <v>200</v>
      </c>
      <c r="W183" s="29" t="s">
        <v>200</v>
      </c>
      <c r="X183" s="29" t="s">
        <v>200</v>
      </c>
      <c r="Y183" s="29" t="s">
        <v>200</v>
      </c>
      <c r="Z183" s="29" t="s">
        <v>200</v>
      </c>
      <c r="AA183" s="66"/>
      <c r="AB183" s="66"/>
    </row>
    <row r="184" spans="1:28" s="64" customFormat="1" ht="28" x14ac:dyDescent="0.2">
      <c r="A184" s="9" t="s">
        <v>99</v>
      </c>
      <c r="B184" s="15" t="s">
        <v>61</v>
      </c>
      <c r="C184" s="15" t="s">
        <v>224</v>
      </c>
      <c r="D184" s="29">
        <v>0</v>
      </c>
      <c r="E184" s="29" t="s">
        <v>1076</v>
      </c>
      <c r="F184" s="29" t="s">
        <v>1077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102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66"/>
      <c r="AB184" s="66"/>
    </row>
    <row r="185" spans="1:28" s="64" customFormat="1" ht="28" hidden="1" x14ac:dyDescent="0.2">
      <c r="A185" s="9"/>
      <c r="B185" s="88" t="s">
        <v>44</v>
      </c>
      <c r="C185" s="15"/>
      <c r="D185" s="29" t="s">
        <v>1078</v>
      </c>
      <c r="E185" s="29" t="s">
        <v>1079</v>
      </c>
      <c r="F185" s="29" t="s">
        <v>1080</v>
      </c>
      <c r="G185" s="29" t="s">
        <v>1081</v>
      </c>
      <c r="H185" s="29" t="s">
        <v>1082</v>
      </c>
      <c r="I185" s="29" t="s">
        <v>1083</v>
      </c>
      <c r="J185" s="29">
        <v>0</v>
      </c>
      <c r="K185" s="29">
        <v>0</v>
      </c>
      <c r="L185" s="29" t="s">
        <v>1084</v>
      </c>
      <c r="M185" s="29">
        <v>0</v>
      </c>
      <c r="N185" s="29" t="s">
        <v>1085</v>
      </c>
      <c r="O185" s="29" t="s">
        <v>1086</v>
      </c>
      <c r="P185" s="29" t="s">
        <v>1087</v>
      </c>
      <c r="Q185" s="29" t="s">
        <v>1088</v>
      </c>
      <c r="R185" s="29" t="s">
        <v>1089</v>
      </c>
      <c r="S185" s="29" t="s">
        <v>1090</v>
      </c>
      <c r="T185" s="29" t="s">
        <v>1091</v>
      </c>
      <c r="U185" s="102">
        <v>0</v>
      </c>
      <c r="V185" s="29" t="s">
        <v>1092</v>
      </c>
      <c r="W185" s="29">
        <v>0</v>
      </c>
      <c r="X185" s="29" t="s">
        <v>1093</v>
      </c>
      <c r="Y185" s="29" t="s">
        <v>1094</v>
      </c>
      <c r="Z185" s="29">
        <v>0</v>
      </c>
      <c r="AA185" s="66"/>
      <c r="AB185" s="66"/>
    </row>
    <row r="186" spans="1:28" s="64" customFormat="1" x14ac:dyDescent="0.2">
      <c r="A186" s="9" t="s">
        <v>100</v>
      </c>
      <c r="B186" s="15" t="s">
        <v>62</v>
      </c>
      <c r="C186" s="15" t="s">
        <v>38</v>
      </c>
      <c r="D186" s="29" t="s">
        <v>1095</v>
      </c>
      <c r="E186" s="29" t="s">
        <v>1096</v>
      </c>
      <c r="F186" s="29" t="s">
        <v>1097</v>
      </c>
      <c r="G186" s="29" t="s">
        <v>1098</v>
      </c>
      <c r="H186" s="29" t="s">
        <v>1099</v>
      </c>
      <c r="I186" s="29" t="s">
        <v>1100</v>
      </c>
      <c r="J186" s="29" t="s">
        <v>1101</v>
      </c>
      <c r="K186" s="29" t="s">
        <v>1102</v>
      </c>
      <c r="L186" s="29" t="s">
        <v>1103</v>
      </c>
      <c r="M186" s="29" t="s">
        <v>1104</v>
      </c>
      <c r="N186" s="29" t="s">
        <v>1105</v>
      </c>
      <c r="O186" s="29" t="s">
        <v>1106</v>
      </c>
      <c r="P186" s="29" t="s">
        <v>1107</v>
      </c>
      <c r="Q186" s="29" t="s">
        <v>1108</v>
      </c>
      <c r="R186" s="29" t="s">
        <v>1109</v>
      </c>
      <c r="S186" s="29" t="s">
        <v>1110</v>
      </c>
      <c r="T186" s="29" t="s">
        <v>1111</v>
      </c>
      <c r="U186" s="102">
        <v>0</v>
      </c>
      <c r="V186" s="29" t="s">
        <v>1112</v>
      </c>
      <c r="W186" s="29" t="s">
        <v>1113</v>
      </c>
      <c r="X186" s="29" t="s">
        <v>1114</v>
      </c>
      <c r="Y186" s="29" t="s">
        <v>1115</v>
      </c>
      <c r="Z186" s="29" t="s">
        <v>1116</v>
      </c>
      <c r="AA186" s="66" t="s">
        <v>1117</v>
      </c>
      <c r="AB186" s="66" t="s">
        <v>1117</v>
      </c>
    </row>
    <row r="187" spans="1:28" s="64" customFormat="1" x14ac:dyDescent="0.2">
      <c r="A187" s="9" t="s">
        <v>101</v>
      </c>
      <c r="B187" s="15" t="s">
        <v>63</v>
      </c>
      <c r="C187" s="15" t="s">
        <v>38</v>
      </c>
      <c r="D187" s="29" t="s">
        <v>1118</v>
      </c>
      <c r="E187" s="29" t="s">
        <v>1119</v>
      </c>
      <c r="F187" s="29" t="s">
        <v>1120</v>
      </c>
      <c r="G187" s="29" t="s">
        <v>1121</v>
      </c>
      <c r="H187" s="29" t="s">
        <v>1122</v>
      </c>
      <c r="I187" s="29" t="s">
        <v>1123</v>
      </c>
      <c r="J187" s="29" t="s">
        <v>1124</v>
      </c>
      <c r="K187" s="29" t="s">
        <v>1125</v>
      </c>
      <c r="L187" s="29" t="s">
        <v>1126</v>
      </c>
      <c r="M187" s="29" t="s">
        <v>1127</v>
      </c>
      <c r="N187" s="29" t="s">
        <v>1128</v>
      </c>
      <c r="O187" s="29" t="s">
        <v>1129</v>
      </c>
      <c r="P187" s="29" t="s">
        <v>1130</v>
      </c>
      <c r="Q187" s="29" t="s">
        <v>1131</v>
      </c>
      <c r="R187" s="29" t="s">
        <v>1132</v>
      </c>
      <c r="S187" s="29" t="s">
        <v>1133</v>
      </c>
      <c r="T187" s="29" t="s">
        <v>1134</v>
      </c>
      <c r="U187" s="102">
        <v>0</v>
      </c>
      <c r="V187" s="29" t="s">
        <v>1135</v>
      </c>
      <c r="W187" s="29" t="s">
        <v>1136</v>
      </c>
      <c r="X187" s="29" t="s">
        <v>1137</v>
      </c>
      <c r="Y187" s="29" t="s">
        <v>1138</v>
      </c>
      <c r="Z187" s="29" t="s">
        <v>1139</v>
      </c>
      <c r="AA187" s="66"/>
      <c r="AB187" s="66"/>
    </row>
    <row r="188" spans="1:28" s="64" customFormat="1" ht="31.5" customHeight="1" x14ac:dyDescent="0.2">
      <c r="A188" s="9" t="s">
        <v>102</v>
      </c>
      <c r="B188" s="15" t="s">
        <v>64</v>
      </c>
      <c r="C188" s="15" t="s">
        <v>38</v>
      </c>
      <c r="D188" s="29" t="s">
        <v>1140</v>
      </c>
      <c r="E188" s="29" t="s">
        <v>1141</v>
      </c>
      <c r="F188" s="29" t="s">
        <v>1142</v>
      </c>
      <c r="G188" s="29" t="s">
        <v>1143</v>
      </c>
      <c r="H188" s="29" t="s">
        <v>1144</v>
      </c>
      <c r="I188" s="29" t="s">
        <v>1145</v>
      </c>
      <c r="J188" s="29" t="s">
        <v>1146</v>
      </c>
      <c r="K188" s="29" t="s">
        <v>1147</v>
      </c>
      <c r="L188" s="29" t="s">
        <v>1148</v>
      </c>
      <c r="M188" s="29" t="s">
        <v>1149</v>
      </c>
      <c r="N188" s="29" t="s">
        <v>1150</v>
      </c>
      <c r="O188" s="29" t="s">
        <v>1151</v>
      </c>
      <c r="P188" s="29" t="s">
        <v>1152</v>
      </c>
      <c r="Q188" s="29" t="s">
        <v>1153</v>
      </c>
      <c r="R188" s="29" t="s">
        <v>1154</v>
      </c>
      <c r="S188" s="29" t="s">
        <v>1155</v>
      </c>
      <c r="T188" s="29" t="s">
        <v>1156</v>
      </c>
      <c r="U188" s="102">
        <v>0</v>
      </c>
      <c r="V188" s="29" t="s">
        <v>1157</v>
      </c>
      <c r="W188" s="29" t="s">
        <v>1158</v>
      </c>
      <c r="X188" s="29" t="s">
        <v>1159</v>
      </c>
      <c r="Y188" s="29" t="s">
        <v>1160</v>
      </c>
      <c r="Z188" s="29" t="s">
        <v>1161</v>
      </c>
      <c r="AA188" s="66"/>
      <c r="AB188" s="66"/>
    </row>
    <row r="189" spans="1:28" s="64" customFormat="1" ht="28" x14ac:dyDescent="0.2">
      <c r="A189" s="9" t="s">
        <v>103</v>
      </c>
      <c r="B189" s="15" t="s">
        <v>65</v>
      </c>
      <c r="C189" s="15" t="s">
        <v>38</v>
      </c>
      <c r="D189" s="29">
        <v>0</v>
      </c>
      <c r="E189" s="29" t="s">
        <v>1162</v>
      </c>
      <c r="F189" s="29" t="s">
        <v>1163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102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66" t="s">
        <v>1164</v>
      </c>
      <c r="AB189" s="66" t="s">
        <v>1164</v>
      </c>
    </row>
    <row r="190" spans="1:28" s="64" customFormat="1" ht="28" x14ac:dyDescent="0.2">
      <c r="A190" s="9" t="s">
        <v>104</v>
      </c>
      <c r="B190" s="15" t="s">
        <v>66</v>
      </c>
      <c r="C190" s="15" t="s">
        <v>38</v>
      </c>
      <c r="D190" s="29">
        <v>0</v>
      </c>
      <c r="E190" s="29" t="s">
        <v>1689</v>
      </c>
      <c r="F190" s="29" t="s">
        <v>1692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102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66" t="s">
        <v>1165</v>
      </c>
      <c r="AB190" s="66" t="s">
        <v>1165</v>
      </c>
    </row>
    <row r="191" spans="1:28" s="64" customFormat="1" ht="28" x14ac:dyDescent="0.2">
      <c r="A191" s="9" t="s">
        <v>105</v>
      </c>
      <c r="B191" s="15" t="s">
        <v>67</v>
      </c>
      <c r="C191" s="15" t="s">
        <v>38</v>
      </c>
      <c r="D191" s="29">
        <v>0</v>
      </c>
      <c r="E191" s="29" t="s">
        <v>1690</v>
      </c>
      <c r="F191" s="29" t="s">
        <v>1691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102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66" t="s">
        <v>1166</v>
      </c>
      <c r="AB191" s="66" t="s">
        <v>1166</v>
      </c>
    </row>
    <row r="192" spans="1:28" s="64" customFormat="1" ht="42" x14ac:dyDescent="0.2">
      <c r="A192" s="9" t="s">
        <v>106</v>
      </c>
      <c r="B192" s="15" t="s">
        <v>940</v>
      </c>
      <c r="C192" s="15" t="s">
        <v>38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102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66"/>
      <c r="AB192" s="66"/>
    </row>
    <row r="193" spans="1:28" s="64" customFormat="1" ht="28" x14ac:dyDescent="0.2">
      <c r="A193" s="13" t="s">
        <v>107</v>
      </c>
      <c r="B193" s="19" t="s">
        <v>40</v>
      </c>
      <c r="C193" s="15" t="s">
        <v>4</v>
      </c>
      <c r="D193" s="77" t="s">
        <v>291</v>
      </c>
      <c r="E193" s="77" t="s">
        <v>291</v>
      </c>
      <c r="F193" s="77" t="s">
        <v>291</v>
      </c>
      <c r="G193" s="77" t="s">
        <v>291</v>
      </c>
      <c r="H193" s="77" t="s">
        <v>291</v>
      </c>
      <c r="I193" s="77" t="s">
        <v>291</v>
      </c>
      <c r="J193" s="77" t="s">
        <v>291</v>
      </c>
      <c r="K193" s="77" t="s">
        <v>291</v>
      </c>
      <c r="L193" s="77" t="s">
        <v>291</v>
      </c>
      <c r="M193" s="77" t="s">
        <v>291</v>
      </c>
      <c r="N193" s="77" t="s">
        <v>291</v>
      </c>
      <c r="O193" s="77" t="s">
        <v>291</v>
      </c>
      <c r="P193" s="77" t="s">
        <v>291</v>
      </c>
      <c r="Q193" s="77" t="s">
        <v>291</v>
      </c>
      <c r="R193" s="77" t="s">
        <v>291</v>
      </c>
      <c r="S193" s="77" t="s">
        <v>291</v>
      </c>
      <c r="T193" s="77" t="s">
        <v>291</v>
      </c>
      <c r="U193" s="101" t="s">
        <v>291</v>
      </c>
      <c r="V193" s="77" t="s">
        <v>291</v>
      </c>
      <c r="W193" s="77" t="s">
        <v>291</v>
      </c>
      <c r="X193" s="77" t="s">
        <v>291</v>
      </c>
      <c r="Y193" s="77" t="s">
        <v>291</v>
      </c>
      <c r="Z193" s="77" t="s">
        <v>291</v>
      </c>
      <c r="AA193" s="66"/>
      <c r="AB193" s="66"/>
    </row>
    <row r="194" spans="1:28" s="64" customFormat="1" x14ac:dyDescent="0.2">
      <c r="A194" s="9" t="s">
        <v>108</v>
      </c>
      <c r="B194" s="15" t="s">
        <v>2</v>
      </c>
      <c r="C194" s="15" t="s">
        <v>4</v>
      </c>
      <c r="D194" s="29" t="s">
        <v>98</v>
      </c>
      <c r="E194" s="29" t="s">
        <v>98</v>
      </c>
      <c r="F194" s="29" t="s">
        <v>98</v>
      </c>
      <c r="G194" s="29" t="s">
        <v>98</v>
      </c>
      <c r="H194" s="29" t="s">
        <v>98</v>
      </c>
      <c r="I194" s="29" t="s">
        <v>98</v>
      </c>
      <c r="J194" s="29" t="s">
        <v>98</v>
      </c>
      <c r="K194" s="29" t="s">
        <v>98</v>
      </c>
      <c r="L194" s="29" t="s">
        <v>98</v>
      </c>
      <c r="M194" s="29" t="s">
        <v>98</v>
      </c>
      <c r="N194" s="29" t="s">
        <v>98</v>
      </c>
      <c r="O194" s="29" t="s">
        <v>98</v>
      </c>
      <c r="P194" s="29" t="s">
        <v>98</v>
      </c>
      <c r="Q194" s="29" t="s">
        <v>98</v>
      </c>
      <c r="R194" s="29" t="s">
        <v>98</v>
      </c>
      <c r="S194" s="29" t="s">
        <v>98</v>
      </c>
      <c r="T194" s="29" t="s">
        <v>98</v>
      </c>
      <c r="U194" s="102" t="s">
        <v>98</v>
      </c>
      <c r="V194" s="29" t="s">
        <v>98</v>
      </c>
      <c r="W194" s="29" t="s">
        <v>98</v>
      </c>
      <c r="X194" s="29" t="s">
        <v>98</v>
      </c>
      <c r="Y194" s="29" t="s">
        <v>98</v>
      </c>
      <c r="Z194" s="29" t="s">
        <v>98</v>
      </c>
      <c r="AA194" s="66"/>
      <c r="AB194" s="66"/>
    </row>
    <row r="195" spans="1:28" s="64" customFormat="1" ht="28" x14ac:dyDescent="0.2">
      <c r="A195" s="9" t="s">
        <v>109</v>
      </c>
      <c r="B195" s="15" t="s">
        <v>61</v>
      </c>
      <c r="C195" s="15" t="s">
        <v>224</v>
      </c>
      <c r="D195" s="29"/>
      <c r="E195" s="29" t="s">
        <v>1167</v>
      </c>
      <c r="F195" s="29" t="s">
        <v>1168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102"/>
      <c r="V195" s="29"/>
      <c r="W195" s="29"/>
      <c r="X195" s="29"/>
      <c r="Y195" s="29"/>
      <c r="Z195" s="29"/>
      <c r="AA195" s="66"/>
      <c r="AB195" s="66"/>
    </row>
    <row r="196" spans="1:28" s="64" customFormat="1" ht="28" hidden="1" x14ac:dyDescent="0.2">
      <c r="A196" s="9"/>
      <c r="B196" s="88" t="s">
        <v>44</v>
      </c>
      <c r="C196" s="15"/>
      <c r="D196" s="29" t="s">
        <v>1169</v>
      </c>
      <c r="E196" s="29" t="s">
        <v>1170</v>
      </c>
      <c r="F196" s="29" t="s">
        <v>1171</v>
      </c>
      <c r="G196" s="29" t="s">
        <v>1172</v>
      </c>
      <c r="H196" s="29" t="s">
        <v>1173</v>
      </c>
      <c r="I196" s="29" t="s">
        <v>1174</v>
      </c>
      <c r="J196" s="29">
        <v>0</v>
      </c>
      <c r="K196" s="29">
        <v>0</v>
      </c>
      <c r="L196" s="29" t="s">
        <v>1175</v>
      </c>
      <c r="M196" s="29">
        <v>0</v>
      </c>
      <c r="N196" s="29" t="s">
        <v>1176</v>
      </c>
      <c r="O196" s="29" t="s">
        <v>1177</v>
      </c>
      <c r="P196" s="29" t="s">
        <v>1178</v>
      </c>
      <c r="Q196" s="29" t="s">
        <v>1179</v>
      </c>
      <c r="R196" s="29" t="s">
        <v>1180</v>
      </c>
      <c r="S196" s="29" t="s">
        <v>1181</v>
      </c>
      <c r="T196" s="29" t="s">
        <v>1182</v>
      </c>
      <c r="U196" s="102">
        <v>0</v>
      </c>
      <c r="V196" s="29" t="s">
        <v>1183</v>
      </c>
      <c r="W196" s="29">
        <v>0</v>
      </c>
      <c r="X196" s="29" t="s">
        <v>1184</v>
      </c>
      <c r="Y196" s="29" t="s">
        <v>1185</v>
      </c>
      <c r="Z196" s="29">
        <v>0</v>
      </c>
      <c r="AA196" s="66"/>
      <c r="AB196" s="66"/>
    </row>
    <row r="197" spans="1:28" s="64" customFormat="1" x14ac:dyDescent="0.2">
      <c r="A197" s="9" t="s">
        <v>110</v>
      </c>
      <c r="B197" s="15" t="s">
        <v>62</v>
      </c>
      <c r="C197" s="15" t="s">
        <v>38</v>
      </c>
      <c r="D197" s="29" t="s">
        <v>1186</v>
      </c>
      <c r="E197" s="29" t="s">
        <v>1187</v>
      </c>
      <c r="F197" s="29" t="s">
        <v>1188</v>
      </c>
      <c r="G197" s="29" t="s">
        <v>1189</v>
      </c>
      <c r="H197" s="29" t="s">
        <v>1190</v>
      </c>
      <c r="I197" s="29" t="s">
        <v>1191</v>
      </c>
      <c r="J197" s="29" t="s">
        <v>1192</v>
      </c>
      <c r="K197" s="29" t="s">
        <v>1193</v>
      </c>
      <c r="L197" s="29" t="s">
        <v>1194</v>
      </c>
      <c r="M197" s="29" t="s">
        <v>1195</v>
      </c>
      <c r="N197" s="29" t="s">
        <v>1196</v>
      </c>
      <c r="O197" s="29" t="s">
        <v>1197</v>
      </c>
      <c r="P197" s="29" t="s">
        <v>1198</v>
      </c>
      <c r="Q197" s="29" t="s">
        <v>1199</v>
      </c>
      <c r="R197" s="29" t="s">
        <v>1200</v>
      </c>
      <c r="S197" s="29" t="s">
        <v>1201</v>
      </c>
      <c r="T197" s="29" t="s">
        <v>1202</v>
      </c>
      <c r="U197" s="102">
        <v>0</v>
      </c>
      <c r="V197" s="29" t="s">
        <v>1203</v>
      </c>
      <c r="W197" s="29" t="s">
        <v>1204</v>
      </c>
      <c r="X197" s="29" t="s">
        <v>1205</v>
      </c>
      <c r="Y197" s="29" t="s">
        <v>1206</v>
      </c>
      <c r="Z197" s="29" t="s">
        <v>1207</v>
      </c>
      <c r="AA197" s="66" t="s">
        <v>1208</v>
      </c>
      <c r="AB197" s="66" t="s">
        <v>1208</v>
      </c>
    </row>
    <row r="198" spans="1:28" s="64" customFormat="1" x14ac:dyDescent="0.2">
      <c r="A198" s="9" t="s">
        <v>111</v>
      </c>
      <c r="B198" s="15" t="s">
        <v>63</v>
      </c>
      <c r="C198" s="15" t="s">
        <v>38</v>
      </c>
      <c r="D198" s="29" t="s">
        <v>1209</v>
      </c>
      <c r="E198" s="29" t="s">
        <v>1210</v>
      </c>
      <c r="F198" s="29" t="s">
        <v>1211</v>
      </c>
      <c r="G198" s="29" t="s">
        <v>1212</v>
      </c>
      <c r="H198" s="29" t="s">
        <v>1213</v>
      </c>
      <c r="I198" s="29" t="s">
        <v>1214</v>
      </c>
      <c r="J198" s="29" t="s">
        <v>1215</v>
      </c>
      <c r="K198" s="29" t="s">
        <v>1216</v>
      </c>
      <c r="L198" s="29" t="s">
        <v>1217</v>
      </c>
      <c r="M198" s="29" t="s">
        <v>1218</v>
      </c>
      <c r="N198" s="29" t="s">
        <v>1219</v>
      </c>
      <c r="O198" s="29" t="s">
        <v>1220</v>
      </c>
      <c r="P198" s="29" t="s">
        <v>1221</v>
      </c>
      <c r="Q198" s="29" t="s">
        <v>1222</v>
      </c>
      <c r="R198" s="29" t="s">
        <v>1223</v>
      </c>
      <c r="S198" s="29" t="s">
        <v>1224</v>
      </c>
      <c r="T198" s="29" t="s">
        <v>1225</v>
      </c>
      <c r="U198" s="102">
        <v>0</v>
      </c>
      <c r="V198" s="29" t="s">
        <v>1226</v>
      </c>
      <c r="W198" s="29" t="s">
        <v>1227</v>
      </c>
      <c r="X198" s="29" t="s">
        <v>1228</v>
      </c>
      <c r="Y198" s="29" t="s">
        <v>1229</v>
      </c>
      <c r="Z198" s="29" t="s">
        <v>1230</v>
      </c>
      <c r="AA198" s="66"/>
      <c r="AB198" s="66"/>
    </row>
    <row r="199" spans="1:28" s="64" customFormat="1" x14ac:dyDescent="0.2">
      <c r="A199" s="9" t="s">
        <v>112</v>
      </c>
      <c r="B199" s="15" t="s">
        <v>64</v>
      </c>
      <c r="C199" s="15" t="s">
        <v>38</v>
      </c>
      <c r="D199" s="29" t="s">
        <v>1231</v>
      </c>
      <c r="E199" s="29" t="s">
        <v>1232</v>
      </c>
      <c r="F199" s="29" t="s">
        <v>1233</v>
      </c>
      <c r="G199" s="29" t="s">
        <v>1234</v>
      </c>
      <c r="H199" s="29" t="s">
        <v>1235</v>
      </c>
      <c r="I199" s="29" t="s">
        <v>1236</v>
      </c>
      <c r="J199" s="29" t="s">
        <v>1237</v>
      </c>
      <c r="K199" s="29" t="s">
        <v>1238</v>
      </c>
      <c r="L199" s="29" t="s">
        <v>1239</v>
      </c>
      <c r="M199" s="29" t="s">
        <v>1240</v>
      </c>
      <c r="N199" s="29" t="s">
        <v>1241</v>
      </c>
      <c r="O199" s="29" t="s">
        <v>1242</v>
      </c>
      <c r="P199" s="29" t="s">
        <v>1243</v>
      </c>
      <c r="Q199" s="29" t="s">
        <v>1244</v>
      </c>
      <c r="R199" s="29" t="s">
        <v>1245</v>
      </c>
      <c r="S199" s="29" t="s">
        <v>1246</v>
      </c>
      <c r="T199" s="29" t="s">
        <v>1247</v>
      </c>
      <c r="U199" s="102">
        <v>0</v>
      </c>
      <c r="V199" s="29" t="s">
        <v>1248</v>
      </c>
      <c r="W199" s="29" t="s">
        <v>1249</v>
      </c>
      <c r="X199" s="29" t="s">
        <v>1250</v>
      </c>
      <c r="Y199" s="29" t="s">
        <v>1251</v>
      </c>
      <c r="Z199" s="29" t="s">
        <v>1252</v>
      </c>
      <c r="AA199" s="66"/>
      <c r="AB199" s="66"/>
    </row>
    <row r="200" spans="1:28" s="64" customFormat="1" ht="28" x14ac:dyDescent="0.2">
      <c r="A200" s="9" t="s">
        <v>113</v>
      </c>
      <c r="B200" s="15" t="s">
        <v>65</v>
      </c>
      <c r="C200" s="15" t="s">
        <v>38</v>
      </c>
      <c r="D200" s="29">
        <v>0</v>
      </c>
      <c r="E200" s="29" t="s">
        <v>1253</v>
      </c>
      <c r="F200" s="29" t="s">
        <v>1254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102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66" t="s">
        <v>1255</v>
      </c>
      <c r="AB200" s="66" t="s">
        <v>1255</v>
      </c>
    </row>
    <row r="201" spans="1:28" s="64" customFormat="1" ht="28" x14ac:dyDescent="0.2">
      <c r="A201" s="9" t="s">
        <v>114</v>
      </c>
      <c r="B201" s="15" t="s">
        <v>66</v>
      </c>
      <c r="C201" s="15" t="s">
        <v>38</v>
      </c>
      <c r="D201" s="29">
        <v>0</v>
      </c>
      <c r="E201" s="29" t="s">
        <v>1693</v>
      </c>
      <c r="F201" s="29" t="s">
        <v>1694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102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66" t="s">
        <v>1256</v>
      </c>
      <c r="AB201" s="66" t="s">
        <v>1256</v>
      </c>
    </row>
    <row r="202" spans="1:28" s="64" customFormat="1" ht="28" x14ac:dyDescent="0.2">
      <c r="A202" s="9" t="s">
        <v>115</v>
      </c>
      <c r="B202" s="15" t="s">
        <v>67</v>
      </c>
      <c r="C202" s="15" t="s">
        <v>38</v>
      </c>
      <c r="D202" s="29">
        <v>0</v>
      </c>
      <c r="E202" s="29" t="s">
        <v>1696</v>
      </c>
      <c r="F202" s="29" t="s">
        <v>1695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102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66" t="s">
        <v>1257</v>
      </c>
      <c r="AB202" s="66" t="s">
        <v>1257</v>
      </c>
    </row>
    <row r="203" spans="1:28" s="64" customFormat="1" ht="42" x14ac:dyDescent="0.2">
      <c r="A203" s="9" t="s">
        <v>116</v>
      </c>
      <c r="B203" s="15" t="s">
        <v>940</v>
      </c>
      <c r="C203" s="15" t="s">
        <v>38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102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66"/>
      <c r="AB203" s="66"/>
    </row>
    <row r="204" spans="1:28" s="64" customFormat="1" x14ac:dyDescent="0.2">
      <c r="A204" s="13" t="s">
        <v>117</v>
      </c>
      <c r="B204" s="19" t="s">
        <v>40</v>
      </c>
      <c r="C204" s="15" t="s">
        <v>4</v>
      </c>
      <c r="D204" s="77" t="s">
        <v>118</v>
      </c>
      <c r="E204" s="77" t="s">
        <v>118</v>
      </c>
      <c r="F204" s="77" t="s">
        <v>118</v>
      </c>
      <c r="G204" s="77" t="s">
        <v>118</v>
      </c>
      <c r="H204" s="77" t="s">
        <v>118</v>
      </c>
      <c r="I204" s="77" t="s">
        <v>118</v>
      </c>
      <c r="J204" s="77" t="s">
        <v>118</v>
      </c>
      <c r="K204" s="77" t="s">
        <v>118</v>
      </c>
      <c r="L204" s="77" t="s">
        <v>118</v>
      </c>
      <c r="M204" s="77" t="s">
        <v>118</v>
      </c>
      <c r="N204" s="77" t="s">
        <v>118</v>
      </c>
      <c r="O204" s="77" t="s">
        <v>118</v>
      </c>
      <c r="P204" s="77" t="s">
        <v>118</v>
      </c>
      <c r="Q204" s="77" t="s">
        <v>118</v>
      </c>
      <c r="R204" s="77" t="s">
        <v>118</v>
      </c>
      <c r="S204" s="77" t="s">
        <v>118</v>
      </c>
      <c r="T204" s="77" t="s">
        <v>118</v>
      </c>
      <c r="U204" s="101" t="s">
        <v>118</v>
      </c>
      <c r="V204" s="77" t="s">
        <v>118</v>
      </c>
      <c r="W204" s="77" t="s">
        <v>118</v>
      </c>
      <c r="X204" s="77" t="s">
        <v>118</v>
      </c>
      <c r="Y204" s="77" t="s">
        <v>118</v>
      </c>
      <c r="Z204" s="77" t="s">
        <v>118</v>
      </c>
      <c r="AA204" s="66"/>
      <c r="AB204" s="66"/>
    </row>
    <row r="205" spans="1:28" s="64" customFormat="1" x14ac:dyDescent="0.2">
      <c r="A205" s="9" t="s">
        <v>119</v>
      </c>
      <c r="B205" s="15" t="s">
        <v>2</v>
      </c>
      <c r="C205" s="15" t="s">
        <v>4</v>
      </c>
      <c r="D205" s="29" t="s">
        <v>98</v>
      </c>
      <c r="E205" s="29" t="s">
        <v>98</v>
      </c>
      <c r="F205" s="29" t="s">
        <v>98</v>
      </c>
      <c r="G205" s="29" t="s">
        <v>98</v>
      </c>
      <c r="H205" s="29" t="s">
        <v>98</v>
      </c>
      <c r="I205" s="29" t="s">
        <v>98</v>
      </c>
      <c r="J205" s="29" t="s">
        <v>98</v>
      </c>
      <c r="K205" s="29" t="s">
        <v>98</v>
      </c>
      <c r="L205" s="29" t="s">
        <v>98</v>
      </c>
      <c r="M205" s="29" t="s">
        <v>98</v>
      </c>
      <c r="N205" s="29" t="s">
        <v>98</v>
      </c>
      <c r="O205" s="29" t="s">
        <v>98</v>
      </c>
      <c r="P205" s="29" t="s">
        <v>98</v>
      </c>
      <c r="Q205" s="29" t="s">
        <v>98</v>
      </c>
      <c r="R205" s="29" t="s">
        <v>98</v>
      </c>
      <c r="S205" s="29" t="s">
        <v>98</v>
      </c>
      <c r="T205" s="29" t="s">
        <v>98</v>
      </c>
      <c r="U205" s="102" t="s">
        <v>98</v>
      </c>
      <c r="V205" s="29" t="s">
        <v>98</v>
      </c>
      <c r="W205" s="29" t="s">
        <v>98</v>
      </c>
      <c r="X205" s="29" t="s">
        <v>98</v>
      </c>
      <c r="Y205" s="29" t="s">
        <v>98</v>
      </c>
      <c r="Z205" s="29" t="s">
        <v>98</v>
      </c>
      <c r="AA205" s="66"/>
      <c r="AB205" s="66"/>
    </row>
    <row r="206" spans="1:28" s="64" customFormat="1" ht="28" x14ac:dyDescent="0.2">
      <c r="A206" s="9" t="s">
        <v>120</v>
      </c>
      <c r="B206" s="15" t="s">
        <v>61</v>
      </c>
      <c r="C206" s="15" t="s">
        <v>224</v>
      </c>
      <c r="D206" s="29">
        <v>9118</v>
      </c>
      <c r="E206" s="29">
        <v>38550</v>
      </c>
      <c r="F206" s="29">
        <v>5892</v>
      </c>
      <c r="G206" s="29">
        <v>27320</v>
      </c>
      <c r="H206" s="29">
        <v>39924</v>
      </c>
      <c r="I206" s="29">
        <v>51262</v>
      </c>
      <c r="J206" s="29">
        <v>18392</v>
      </c>
      <c r="K206" s="29">
        <v>46437</v>
      </c>
      <c r="L206" s="29">
        <v>53374</v>
      </c>
      <c r="M206" s="29">
        <v>39132</v>
      </c>
      <c r="N206" s="29">
        <v>68437</v>
      </c>
      <c r="O206" s="29">
        <v>23662</v>
      </c>
      <c r="P206" s="29">
        <v>22427</v>
      </c>
      <c r="Q206" s="29">
        <v>22403</v>
      </c>
      <c r="R206" s="29">
        <v>53697</v>
      </c>
      <c r="S206" s="29">
        <v>27974</v>
      </c>
      <c r="T206" s="29">
        <v>26956</v>
      </c>
      <c r="U206" s="102">
        <v>107</v>
      </c>
      <c r="V206" s="29">
        <v>34429</v>
      </c>
      <c r="W206" s="29">
        <v>4462</v>
      </c>
      <c r="X206" s="29">
        <v>19340</v>
      </c>
      <c r="Y206" s="29">
        <v>13016</v>
      </c>
      <c r="Z206" s="29">
        <v>2127</v>
      </c>
      <c r="AA206" s="66"/>
      <c r="AB206" s="66"/>
    </row>
    <row r="207" spans="1:28" s="64" customFormat="1" ht="28" hidden="1" x14ac:dyDescent="0.2">
      <c r="A207" s="9"/>
      <c r="B207" s="88" t="s">
        <v>44</v>
      </c>
      <c r="C207" s="15"/>
      <c r="D207" s="29" t="s">
        <v>1258</v>
      </c>
      <c r="E207" s="29" t="s">
        <v>1259</v>
      </c>
      <c r="F207" s="29" t="s">
        <v>1260</v>
      </c>
      <c r="G207" s="29" t="s">
        <v>1261</v>
      </c>
      <c r="H207" s="29" t="s">
        <v>1262</v>
      </c>
      <c r="I207" s="29" t="s">
        <v>1263</v>
      </c>
      <c r="J207" s="29">
        <v>0</v>
      </c>
      <c r="K207" s="29">
        <v>0</v>
      </c>
      <c r="L207" s="29" t="s">
        <v>1264</v>
      </c>
      <c r="M207" s="29">
        <v>0</v>
      </c>
      <c r="N207" s="29" t="s">
        <v>1265</v>
      </c>
      <c r="O207" s="29" t="s">
        <v>1266</v>
      </c>
      <c r="P207" s="29" t="s">
        <v>1267</v>
      </c>
      <c r="Q207" s="29" t="s">
        <v>1268</v>
      </c>
      <c r="R207" s="29" t="s">
        <v>1269</v>
      </c>
      <c r="S207" s="29" t="s">
        <v>1270</v>
      </c>
      <c r="T207" s="29" t="s">
        <v>1271</v>
      </c>
      <c r="U207" s="102">
        <v>0</v>
      </c>
      <c r="V207" s="29" t="s">
        <v>1272</v>
      </c>
      <c r="W207" s="29">
        <v>0</v>
      </c>
      <c r="X207" s="29" t="s">
        <v>1273</v>
      </c>
      <c r="Y207" s="29" t="s">
        <v>1274</v>
      </c>
      <c r="Z207" s="29">
        <v>0</v>
      </c>
      <c r="AA207" s="66"/>
      <c r="AB207" s="66"/>
    </row>
    <row r="208" spans="1:28" s="64" customFormat="1" x14ac:dyDescent="0.2">
      <c r="A208" s="9" t="s">
        <v>121</v>
      </c>
      <c r="B208" s="15" t="s">
        <v>62</v>
      </c>
      <c r="C208" s="15" t="s">
        <v>38</v>
      </c>
      <c r="D208" s="29" t="s">
        <v>1275</v>
      </c>
      <c r="E208" s="29" t="s">
        <v>1276</v>
      </c>
      <c r="F208" s="29" t="s">
        <v>1277</v>
      </c>
      <c r="G208" s="29" t="s">
        <v>1278</v>
      </c>
      <c r="H208" s="29" t="s">
        <v>1279</v>
      </c>
      <c r="I208" s="29" t="s">
        <v>1280</v>
      </c>
      <c r="J208" s="29" t="s">
        <v>1281</v>
      </c>
      <c r="K208" s="29" t="s">
        <v>1282</v>
      </c>
      <c r="L208" s="29" t="s">
        <v>1283</v>
      </c>
      <c r="M208" s="29" t="s">
        <v>1284</v>
      </c>
      <c r="N208" s="29" t="s">
        <v>1285</v>
      </c>
      <c r="O208" s="29" t="s">
        <v>1286</v>
      </c>
      <c r="P208" s="29" t="s">
        <v>1287</v>
      </c>
      <c r="Q208" s="29" t="s">
        <v>1288</v>
      </c>
      <c r="R208" s="29" t="s">
        <v>1289</v>
      </c>
      <c r="S208" s="29" t="s">
        <v>1290</v>
      </c>
      <c r="T208" s="29" t="s">
        <v>1291</v>
      </c>
      <c r="U208" s="102">
        <v>0</v>
      </c>
      <c r="V208" s="29" t="s">
        <v>1292</v>
      </c>
      <c r="W208" s="29" t="s">
        <v>1293</v>
      </c>
      <c r="X208" s="29" t="s">
        <v>1294</v>
      </c>
      <c r="Y208" s="29" t="s">
        <v>1295</v>
      </c>
      <c r="Z208" s="29" t="s">
        <v>1296</v>
      </c>
      <c r="AA208" s="66" t="s">
        <v>1297</v>
      </c>
      <c r="AB208" s="66" t="s">
        <v>1297</v>
      </c>
    </row>
    <row r="209" spans="1:29" s="64" customFormat="1" x14ac:dyDescent="0.2">
      <c r="A209" s="9" t="s">
        <v>122</v>
      </c>
      <c r="B209" s="15" t="s">
        <v>63</v>
      </c>
      <c r="C209" s="15" t="s">
        <v>38</v>
      </c>
      <c r="D209" s="29" t="s">
        <v>1298</v>
      </c>
      <c r="E209" s="29" t="s">
        <v>1299</v>
      </c>
      <c r="F209" s="29" t="s">
        <v>1300</v>
      </c>
      <c r="G209" s="29" t="s">
        <v>1301</v>
      </c>
      <c r="H209" s="29" t="s">
        <v>1302</v>
      </c>
      <c r="I209" s="29" t="s">
        <v>1303</v>
      </c>
      <c r="J209" s="29" t="s">
        <v>1304</v>
      </c>
      <c r="K209" s="29" t="s">
        <v>1305</v>
      </c>
      <c r="L209" s="29" t="s">
        <v>1306</v>
      </c>
      <c r="M209" s="29" t="s">
        <v>1307</v>
      </c>
      <c r="N209" s="29" t="s">
        <v>1308</v>
      </c>
      <c r="O209" s="29" t="s">
        <v>1309</v>
      </c>
      <c r="P209" s="29" t="s">
        <v>1310</v>
      </c>
      <c r="Q209" s="29" t="s">
        <v>1311</v>
      </c>
      <c r="R209" s="29">
        <v>968228.00000000012</v>
      </c>
      <c r="S209" s="29" t="s">
        <v>1312</v>
      </c>
      <c r="T209" s="29" t="s">
        <v>1313</v>
      </c>
      <c r="U209" s="102">
        <v>0</v>
      </c>
      <c r="V209" s="29" t="s">
        <v>1314</v>
      </c>
      <c r="W209" s="29" t="s">
        <v>1315</v>
      </c>
      <c r="X209" s="29" t="s">
        <v>1316</v>
      </c>
      <c r="Y209" s="29" t="s">
        <v>1317</v>
      </c>
      <c r="Z209" s="29" t="s">
        <v>1318</v>
      </c>
      <c r="AA209" s="66"/>
      <c r="AB209" s="66"/>
    </row>
    <row r="210" spans="1:29" s="64" customFormat="1" x14ac:dyDescent="0.2">
      <c r="A210" s="9" t="s">
        <v>123</v>
      </c>
      <c r="B210" s="15" t="s">
        <v>64</v>
      </c>
      <c r="C210" s="15" t="s">
        <v>38</v>
      </c>
      <c r="D210" s="29" t="s">
        <v>1319</v>
      </c>
      <c r="E210" s="29" t="s">
        <v>1320</v>
      </c>
      <c r="F210" s="29" t="s">
        <v>1321</v>
      </c>
      <c r="G210" s="29" t="s">
        <v>1322</v>
      </c>
      <c r="H210" s="29" t="s">
        <v>1323</v>
      </c>
      <c r="I210" s="29" t="s">
        <v>1324</v>
      </c>
      <c r="J210" s="29" t="s">
        <v>1325</v>
      </c>
      <c r="K210" s="29" t="s">
        <v>1326</v>
      </c>
      <c r="L210" s="29" t="s">
        <v>1327</v>
      </c>
      <c r="M210" s="29" t="s">
        <v>1328</v>
      </c>
      <c r="N210" s="29" t="s">
        <v>1329</v>
      </c>
      <c r="O210" s="29" t="s">
        <v>1330</v>
      </c>
      <c r="P210" s="29" t="s">
        <v>1331</v>
      </c>
      <c r="Q210" s="29" t="s">
        <v>1332</v>
      </c>
      <c r="R210" s="29" t="s">
        <v>1333</v>
      </c>
      <c r="S210" s="29" t="s">
        <v>1334</v>
      </c>
      <c r="T210" s="29" t="s">
        <v>1335</v>
      </c>
      <c r="U210" s="102">
        <v>0</v>
      </c>
      <c r="V210" s="29" t="s">
        <v>1336</v>
      </c>
      <c r="W210" s="29" t="s">
        <v>1337</v>
      </c>
      <c r="X210" s="29">
        <v>78692</v>
      </c>
      <c r="Y210" s="29" t="s">
        <v>1338</v>
      </c>
      <c r="Z210" s="29" t="s">
        <v>1339</v>
      </c>
      <c r="AA210" s="66"/>
      <c r="AB210" s="66"/>
    </row>
    <row r="211" spans="1:29" s="64" customFormat="1" ht="28" x14ac:dyDescent="0.2">
      <c r="A211" s="9" t="s">
        <v>124</v>
      </c>
      <c r="B211" s="15" t="s">
        <v>65</v>
      </c>
      <c r="C211" s="15" t="s">
        <v>38</v>
      </c>
      <c r="D211" s="29" t="s">
        <v>1340</v>
      </c>
      <c r="E211" s="29" t="s">
        <v>1341</v>
      </c>
      <c r="F211" s="29" t="s">
        <v>1342</v>
      </c>
      <c r="G211" s="29" t="s">
        <v>1343</v>
      </c>
      <c r="H211" s="29" t="s">
        <v>1344</v>
      </c>
      <c r="I211" s="29" t="s">
        <v>1345</v>
      </c>
      <c r="J211" s="29" t="s">
        <v>1346</v>
      </c>
      <c r="K211" s="29" t="s">
        <v>1347</v>
      </c>
      <c r="L211" s="29" t="s">
        <v>1348</v>
      </c>
      <c r="M211" s="29" t="s">
        <v>1349</v>
      </c>
      <c r="N211" s="29" t="s">
        <v>1350</v>
      </c>
      <c r="O211" s="29" t="s">
        <v>1351</v>
      </c>
      <c r="P211" s="29" t="s">
        <v>1352</v>
      </c>
      <c r="Q211" s="29" t="s">
        <v>1353</v>
      </c>
      <c r="R211" s="29" t="s">
        <v>1354</v>
      </c>
      <c r="S211" s="29" t="s">
        <v>1355</v>
      </c>
      <c r="T211" s="29" t="s">
        <v>1356</v>
      </c>
      <c r="U211" s="102" t="s">
        <v>1357</v>
      </c>
      <c r="V211" s="29" t="s">
        <v>1358</v>
      </c>
      <c r="W211" s="29" t="s">
        <v>1359</v>
      </c>
      <c r="X211" s="29" t="s">
        <v>1360</v>
      </c>
      <c r="Y211" s="29">
        <v>427264</v>
      </c>
      <c r="Z211" s="29" t="s">
        <v>1361</v>
      </c>
      <c r="AA211" s="66" t="s">
        <v>1362</v>
      </c>
      <c r="AB211" s="66" t="s">
        <v>1362</v>
      </c>
      <c r="AC211" s="89"/>
    </row>
    <row r="212" spans="1:29" s="64" customFormat="1" ht="28" x14ac:dyDescent="0.2">
      <c r="A212" s="9" t="s">
        <v>125</v>
      </c>
      <c r="B212" s="15" t="s">
        <v>66</v>
      </c>
      <c r="C212" s="15" t="s">
        <v>38</v>
      </c>
      <c r="D212" s="29" t="s">
        <v>1697</v>
      </c>
      <c r="E212" s="29" t="s">
        <v>1698</v>
      </c>
      <c r="F212" s="29" t="s">
        <v>1699</v>
      </c>
      <c r="G212" s="29" t="s">
        <v>1700</v>
      </c>
      <c r="H212" s="29" t="s">
        <v>1701</v>
      </c>
      <c r="I212" s="29" t="s">
        <v>1702</v>
      </c>
      <c r="J212" s="29" t="s">
        <v>1703</v>
      </c>
      <c r="K212" s="29" t="s">
        <v>1704</v>
      </c>
      <c r="L212" s="29" t="s">
        <v>1705</v>
      </c>
      <c r="M212" s="29" t="s">
        <v>1706</v>
      </c>
      <c r="N212" s="29" t="s">
        <v>1707</v>
      </c>
      <c r="O212" s="29" t="s">
        <v>1708</v>
      </c>
      <c r="P212" s="29" t="s">
        <v>1709</v>
      </c>
      <c r="Q212" s="29" t="s">
        <v>1710</v>
      </c>
      <c r="R212" s="29" t="s">
        <v>1711</v>
      </c>
      <c r="S212" s="29" t="s">
        <v>1712</v>
      </c>
      <c r="T212" s="29" t="s">
        <v>1713</v>
      </c>
      <c r="U212" s="102" t="s">
        <v>1363</v>
      </c>
      <c r="V212" s="29" t="s">
        <v>1714</v>
      </c>
      <c r="W212" s="29" t="s">
        <v>1715</v>
      </c>
      <c r="X212" s="29" t="s">
        <v>1716</v>
      </c>
      <c r="Y212" s="29" t="s">
        <v>1717</v>
      </c>
      <c r="Z212" s="29" t="s">
        <v>1718</v>
      </c>
      <c r="AA212" s="66" t="s">
        <v>1364</v>
      </c>
      <c r="AB212" s="66" t="s">
        <v>1364</v>
      </c>
    </row>
    <row r="213" spans="1:29" s="64" customFormat="1" ht="28" x14ac:dyDescent="0.2">
      <c r="A213" s="9" t="s">
        <v>126</v>
      </c>
      <c r="B213" s="15" t="s">
        <v>67</v>
      </c>
      <c r="C213" s="15" t="s">
        <v>38</v>
      </c>
      <c r="D213" s="29" t="s">
        <v>1719</v>
      </c>
      <c r="E213" s="29" t="s">
        <v>1720</v>
      </c>
      <c r="F213" s="29" t="s">
        <v>1721</v>
      </c>
      <c r="G213" s="29" t="s">
        <v>1722</v>
      </c>
      <c r="H213" s="29" t="s">
        <v>1723</v>
      </c>
      <c r="I213" s="29" t="s">
        <v>1724</v>
      </c>
      <c r="J213" s="29" t="s">
        <v>1725</v>
      </c>
      <c r="K213" s="29" t="s">
        <v>1726</v>
      </c>
      <c r="L213" s="29" t="s">
        <v>1727</v>
      </c>
      <c r="M213" s="29" t="s">
        <v>1728</v>
      </c>
      <c r="N213" s="29" t="s">
        <v>1729</v>
      </c>
      <c r="O213" s="29" t="s">
        <v>1730</v>
      </c>
      <c r="P213" s="29" t="s">
        <v>1731</v>
      </c>
      <c r="Q213" s="29" t="s">
        <v>1732</v>
      </c>
      <c r="R213" s="29" t="s">
        <v>1733</v>
      </c>
      <c r="S213" s="29" t="s">
        <v>1734</v>
      </c>
      <c r="T213" s="29" t="s">
        <v>1735</v>
      </c>
      <c r="U213" s="102" t="s">
        <v>1365</v>
      </c>
      <c r="V213" s="29" t="s">
        <v>1736</v>
      </c>
      <c r="W213" s="29" t="s">
        <v>1737</v>
      </c>
      <c r="X213" s="29" t="s">
        <v>1738</v>
      </c>
      <c r="Y213" s="29" t="s">
        <v>1739</v>
      </c>
      <c r="Z213" s="29" t="s">
        <v>1740</v>
      </c>
      <c r="AA213" s="66" t="s">
        <v>1366</v>
      </c>
      <c r="AB213" s="66" t="s">
        <v>1366</v>
      </c>
    </row>
    <row r="214" spans="1:29" s="64" customFormat="1" ht="42" x14ac:dyDescent="0.2">
      <c r="A214" s="9" t="s">
        <v>127</v>
      </c>
      <c r="B214" s="15" t="s">
        <v>940</v>
      </c>
      <c r="C214" s="15" t="s">
        <v>38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102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66"/>
      <c r="AB214" s="66"/>
    </row>
    <row r="215" spans="1:29" s="64" customFormat="1" x14ac:dyDescent="0.2">
      <c r="A215" s="13" t="s">
        <v>189</v>
      </c>
      <c r="B215" s="19" t="s">
        <v>40</v>
      </c>
      <c r="C215" s="15" t="s">
        <v>4</v>
      </c>
      <c r="D215" s="77" t="s">
        <v>199</v>
      </c>
      <c r="E215" s="77" t="s">
        <v>199</v>
      </c>
      <c r="F215" s="77" t="s">
        <v>199</v>
      </c>
      <c r="G215" s="77" t="s">
        <v>199</v>
      </c>
      <c r="H215" s="77" t="s">
        <v>199</v>
      </c>
      <c r="I215" s="77" t="s">
        <v>199</v>
      </c>
      <c r="J215" s="77" t="s">
        <v>199</v>
      </c>
      <c r="K215" s="77" t="s">
        <v>199</v>
      </c>
      <c r="L215" s="77" t="s">
        <v>199</v>
      </c>
      <c r="M215" s="77" t="s">
        <v>199</v>
      </c>
      <c r="N215" s="77" t="s">
        <v>199</v>
      </c>
      <c r="O215" s="77" t="s">
        <v>199</v>
      </c>
      <c r="P215" s="77" t="s">
        <v>199</v>
      </c>
      <c r="Q215" s="77" t="s">
        <v>199</v>
      </c>
      <c r="R215" s="77" t="s">
        <v>199</v>
      </c>
      <c r="S215" s="77" t="s">
        <v>199</v>
      </c>
      <c r="T215" s="77" t="s">
        <v>199</v>
      </c>
      <c r="U215" s="101" t="s">
        <v>199</v>
      </c>
      <c r="V215" s="77" t="s">
        <v>199</v>
      </c>
      <c r="W215" s="77" t="s">
        <v>199</v>
      </c>
      <c r="X215" s="77" t="s">
        <v>199</v>
      </c>
      <c r="Y215" s="77" t="s">
        <v>199</v>
      </c>
      <c r="Z215" s="77" t="s">
        <v>199</v>
      </c>
      <c r="AA215" s="66"/>
      <c r="AB215" s="66"/>
    </row>
    <row r="216" spans="1:29" s="64" customFormat="1" x14ac:dyDescent="0.2">
      <c r="A216" s="9" t="s">
        <v>190</v>
      </c>
      <c r="B216" s="15" t="s">
        <v>2</v>
      </c>
      <c r="C216" s="15" t="s">
        <v>4</v>
      </c>
      <c r="D216" s="29" t="s">
        <v>98</v>
      </c>
      <c r="E216" s="29" t="s">
        <v>98</v>
      </c>
      <c r="F216" s="29" t="s">
        <v>98</v>
      </c>
      <c r="G216" s="29" t="s">
        <v>98</v>
      </c>
      <c r="H216" s="29" t="s">
        <v>98</v>
      </c>
      <c r="I216" s="29" t="s">
        <v>98</v>
      </c>
      <c r="J216" s="29" t="s">
        <v>98</v>
      </c>
      <c r="K216" s="29" t="s">
        <v>98</v>
      </c>
      <c r="L216" s="29" t="s">
        <v>98</v>
      </c>
      <c r="M216" s="29" t="s">
        <v>98</v>
      </c>
      <c r="N216" s="29" t="s">
        <v>98</v>
      </c>
      <c r="O216" s="29" t="s">
        <v>98</v>
      </c>
      <c r="P216" s="29" t="s">
        <v>98</v>
      </c>
      <c r="Q216" s="29" t="s">
        <v>98</v>
      </c>
      <c r="R216" s="29" t="s">
        <v>98</v>
      </c>
      <c r="S216" s="29" t="s">
        <v>98</v>
      </c>
      <c r="T216" s="29" t="s">
        <v>98</v>
      </c>
      <c r="U216" s="102" t="s">
        <v>98</v>
      </c>
      <c r="V216" s="29" t="s">
        <v>98</v>
      </c>
      <c r="W216" s="29" t="s">
        <v>98</v>
      </c>
      <c r="X216" s="29" t="s">
        <v>98</v>
      </c>
      <c r="Y216" s="29" t="s">
        <v>98</v>
      </c>
      <c r="Z216" s="29" t="s">
        <v>98</v>
      </c>
      <c r="AA216" s="66"/>
      <c r="AB216" s="66"/>
    </row>
    <row r="217" spans="1:29" s="64" customFormat="1" ht="28" x14ac:dyDescent="0.2">
      <c r="A217" s="9" t="s">
        <v>191</v>
      </c>
      <c r="B217" s="15" t="s">
        <v>61</v>
      </c>
      <c r="C217" s="15" t="s">
        <v>224</v>
      </c>
      <c r="D217" s="29">
        <v>9118</v>
      </c>
      <c r="E217" s="29">
        <v>70554</v>
      </c>
      <c r="F217" s="29">
        <v>10690</v>
      </c>
      <c r="G217" s="29">
        <v>27320</v>
      </c>
      <c r="H217" s="29">
        <v>39924</v>
      </c>
      <c r="I217" s="29">
        <v>51262</v>
      </c>
      <c r="J217" s="29">
        <v>18392</v>
      </c>
      <c r="K217" s="29">
        <v>46437</v>
      </c>
      <c r="L217" s="29">
        <v>53374</v>
      </c>
      <c r="M217" s="29">
        <v>39132</v>
      </c>
      <c r="N217" s="29">
        <v>68437</v>
      </c>
      <c r="O217" s="29">
        <v>23662</v>
      </c>
      <c r="P217" s="29">
        <v>22427</v>
      </c>
      <c r="Q217" s="29">
        <v>22403</v>
      </c>
      <c r="R217" s="29">
        <v>53697</v>
      </c>
      <c r="S217" s="29">
        <v>27974</v>
      </c>
      <c r="T217" s="29">
        <v>26956</v>
      </c>
      <c r="U217" s="102">
        <v>107</v>
      </c>
      <c r="V217" s="29">
        <v>34429</v>
      </c>
      <c r="W217" s="29">
        <v>4462</v>
      </c>
      <c r="X217" s="29">
        <v>19340</v>
      </c>
      <c r="Y217" s="29">
        <v>13016</v>
      </c>
      <c r="Z217" s="29">
        <v>2127</v>
      </c>
      <c r="AA217" s="66"/>
      <c r="AB217" s="66"/>
    </row>
    <row r="218" spans="1:29" s="64" customFormat="1" ht="28" hidden="1" x14ac:dyDescent="0.2">
      <c r="A218" s="9"/>
      <c r="B218" s="88" t="s">
        <v>44</v>
      </c>
      <c r="C218" s="15"/>
      <c r="D218" s="29" t="s">
        <v>1367</v>
      </c>
      <c r="E218" s="29" t="s">
        <v>1368</v>
      </c>
      <c r="F218" s="29" t="s">
        <v>1369</v>
      </c>
      <c r="G218" s="29" t="s">
        <v>1370</v>
      </c>
      <c r="H218" s="29" t="s">
        <v>1371</v>
      </c>
      <c r="I218" s="29" t="s">
        <v>1372</v>
      </c>
      <c r="J218" s="29">
        <v>0</v>
      </c>
      <c r="K218" s="29">
        <v>0</v>
      </c>
      <c r="L218" s="29" t="s">
        <v>1373</v>
      </c>
      <c r="M218" s="29">
        <v>0</v>
      </c>
      <c r="N218" s="29" t="s">
        <v>1374</v>
      </c>
      <c r="O218" s="29" t="s">
        <v>1375</v>
      </c>
      <c r="P218" s="29" t="s">
        <v>1376</v>
      </c>
      <c r="Q218" s="29" t="s">
        <v>1377</v>
      </c>
      <c r="R218" s="29" t="s">
        <v>1378</v>
      </c>
      <c r="S218" s="29" t="s">
        <v>1379</v>
      </c>
      <c r="T218" s="29" t="s">
        <v>1380</v>
      </c>
      <c r="U218" s="102">
        <v>0</v>
      </c>
      <c r="V218" s="29" t="s">
        <v>1381</v>
      </c>
      <c r="W218" s="29">
        <v>0</v>
      </c>
      <c r="X218" s="29" t="s">
        <v>1382</v>
      </c>
      <c r="Y218" s="29" t="s">
        <v>1383</v>
      </c>
      <c r="Z218" s="29">
        <v>0</v>
      </c>
      <c r="AA218" s="66"/>
      <c r="AB218" s="66"/>
    </row>
    <row r="219" spans="1:29" s="64" customFormat="1" x14ac:dyDescent="0.2">
      <c r="A219" s="9" t="s">
        <v>192</v>
      </c>
      <c r="B219" s="15" t="s">
        <v>62</v>
      </c>
      <c r="C219" s="15" t="s">
        <v>38</v>
      </c>
      <c r="D219" s="29" t="s">
        <v>1384</v>
      </c>
      <c r="E219" s="29" t="s">
        <v>1385</v>
      </c>
      <c r="F219" s="29" t="s">
        <v>1386</v>
      </c>
      <c r="G219" s="29" t="s">
        <v>1387</v>
      </c>
      <c r="H219" s="29" t="s">
        <v>1388</v>
      </c>
      <c r="I219" s="29" t="s">
        <v>1389</v>
      </c>
      <c r="J219" s="29" t="s">
        <v>1390</v>
      </c>
      <c r="K219" s="29" t="s">
        <v>1391</v>
      </c>
      <c r="L219" s="29" t="s">
        <v>1392</v>
      </c>
      <c r="M219" s="29" t="s">
        <v>1393</v>
      </c>
      <c r="N219" s="29" t="s">
        <v>1394</v>
      </c>
      <c r="O219" s="29" t="s">
        <v>1395</v>
      </c>
      <c r="P219" s="29" t="s">
        <v>1396</v>
      </c>
      <c r="Q219" s="29" t="s">
        <v>1397</v>
      </c>
      <c r="R219" s="29" t="s">
        <v>1398</v>
      </c>
      <c r="S219" s="29" t="s">
        <v>1399</v>
      </c>
      <c r="T219" s="29" t="s">
        <v>1400</v>
      </c>
      <c r="U219" s="102">
        <v>0</v>
      </c>
      <c r="V219" s="29" t="s">
        <v>1401</v>
      </c>
      <c r="W219" s="29" t="s">
        <v>1402</v>
      </c>
      <c r="X219" s="29" t="s">
        <v>1403</v>
      </c>
      <c r="Y219" s="29" t="s">
        <v>1404</v>
      </c>
      <c r="Z219" s="29" t="s">
        <v>1405</v>
      </c>
      <c r="AA219" s="66" t="s">
        <v>1406</v>
      </c>
      <c r="AB219" s="66" t="s">
        <v>1406</v>
      </c>
    </row>
    <row r="220" spans="1:29" s="64" customFormat="1" x14ac:dyDescent="0.2">
      <c r="A220" s="9" t="s">
        <v>193</v>
      </c>
      <c r="B220" s="15" t="s">
        <v>63</v>
      </c>
      <c r="C220" s="15" t="s">
        <v>38</v>
      </c>
      <c r="D220" s="29" t="s">
        <v>1407</v>
      </c>
      <c r="E220" s="29" t="s">
        <v>1408</v>
      </c>
      <c r="F220" s="29" t="s">
        <v>1409</v>
      </c>
      <c r="G220" s="29" t="s">
        <v>1410</v>
      </c>
      <c r="H220" s="29" t="s">
        <v>1411</v>
      </c>
      <c r="I220" s="29" t="s">
        <v>1412</v>
      </c>
      <c r="J220" s="29" t="s">
        <v>1413</v>
      </c>
      <c r="K220" s="29" t="s">
        <v>1414</v>
      </c>
      <c r="L220" s="29" t="s">
        <v>1415</v>
      </c>
      <c r="M220" s="29" t="s">
        <v>1416</v>
      </c>
      <c r="N220" s="29" t="s">
        <v>1417</v>
      </c>
      <c r="O220" s="29" t="s">
        <v>1418</v>
      </c>
      <c r="P220" s="29" t="s">
        <v>1419</v>
      </c>
      <c r="Q220" s="29" t="s">
        <v>1420</v>
      </c>
      <c r="R220" s="29" t="s">
        <v>1421</v>
      </c>
      <c r="S220" s="29" t="s">
        <v>1422</v>
      </c>
      <c r="T220" s="29" t="s">
        <v>1423</v>
      </c>
      <c r="U220" s="102">
        <v>0</v>
      </c>
      <c r="V220" s="29" t="s">
        <v>1424</v>
      </c>
      <c r="W220" s="29" t="s">
        <v>1425</v>
      </c>
      <c r="X220" s="29" t="s">
        <v>1426</v>
      </c>
      <c r="Y220" s="29" t="s">
        <v>1427</v>
      </c>
      <c r="Z220" s="29" t="s">
        <v>1428</v>
      </c>
      <c r="AA220" s="66"/>
      <c r="AB220" s="66"/>
    </row>
    <row r="221" spans="1:29" s="64" customFormat="1" x14ac:dyDescent="0.2">
      <c r="A221" s="9" t="s">
        <v>194</v>
      </c>
      <c r="B221" s="15" t="s">
        <v>64</v>
      </c>
      <c r="C221" s="15" t="s">
        <v>38</v>
      </c>
      <c r="D221" s="29" t="s">
        <v>1429</v>
      </c>
      <c r="E221" s="29" t="s">
        <v>1430</v>
      </c>
      <c r="F221" s="29" t="s">
        <v>1431</v>
      </c>
      <c r="G221" s="29" t="s">
        <v>1432</v>
      </c>
      <c r="H221" s="29" t="s">
        <v>1433</v>
      </c>
      <c r="I221" s="29" t="s">
        <v>1434</v>
      </c>
      <c r="J221" s="29" t="s">
        <v>1435</v>
      </c>
      <c r="K221" s="29" t="s">
        <v>1436</v>
      </c>
      <c r="L221" s="29" t="s">
        <v>1437</v>
      </c>
      <c r="M221" s="29" t="s">
        <v>1438</v>
      </c>
      <c r="N221" s="29" t="s">
        <v>1439</v>
      </c>
      <c r="O221" s="29" t="s">
        <v>1440</v>
      </c>
      <c r="P221" s="29" t="s">
        <v>1441</v>
      </c>
      <c r="Q221" s="29" t="s">
        <v>1442</v>
      </c>
      <c r="R221" s="29" t="s">
        <v>1443</v>
      </c>
      <c r="S221" s="29" t="s">
        <v>1444</v>
      </c>
      <c r="T221" s="29" t="s">
        <v>1445</v>
      </c>
      <c r="U221" s="102">
        <v>0</v>
      </c>
      <c r="V221" s="29" t="s">
        <v>1446</v>
      </c>
      <c r="W221" s="29" t="s">
        <v>1447</v>
      </c>
      <c r="X221" s="29" t="s">
        <v>1448</v>
      </c>
      <c r="Y221" s="29" t="s">
        <v>1449</v>
      </c>
      <c r="Z221" s="29" t="s">
        <v>1450</v>
      </c>
      <c r="AA221" s="66"/>
      <c r="AB221" s="66"/>
    </row>
    <row r="222" spans="1:29" s="64" customFormat="1" ht="28" x14ac:dyDescent="0.2">
      <c r="A222" s="9" t="s">
        <v>195</v>
      </c>
      <c r="B222" s="15" t="s">
        <v>65</v>
      </c>
      <c r="C222" s="15" t="s">
        <v>38</v>
      </c>
      <c r="D222" s="29" t="s">
        <v>1451</v>
      </c>
      <c r="E222" s="29" t="s">
        <v>1452</v>
      </c>
      <c r="F222" s="29" t="s">
        <v>1453</v>
      </c>
      <c r="G222" s="29" t="s">
        <v>1454</v>
      </c>
      <c r="H222" s="29" t="s">
        <v>1455</v>
      </c>
      <c r="I222" s="29" t="s">
        <v>1456</v>
      </c>
      <c r="J222" s="29" t="s">
        <v>1457</v>
      </c>
      <c r="K222" s="29" t="s">
        <v>1458</v>
      </c>
      <c r="L222" s="29" t="s">
        <v>1459</v>
      </c>
      <c r="M222" s="29" t="s">
        <v>1460</v>
      </c>
      <c r="N222" s="29" t="s">
        <v>1461</v>
      </c>
      <c r="O222" s="29" t="s">
        <v>1462</v>
      </c>
      <c r="P222" s="29" t="s">
        <v>1463</v>
      </c>
      <c r="Q222" s="29" t="s">
        <v>1464</v>
      </c>
      <c r="R222" s="29" t="s">
        <v>1465</v>
      </c>
      <c r="S222" s="29" t="s">
        <v>1466</v>
      </c>
      <c r="T222" s="29" t="s">
        <v>1467</v>
      </c>
      <c r="U222" s="102" t="s">
        <v>1468</v>
      </c>
      <c r="V222" s="29" t="s">
        <v>1469</v>
      </c>
      <c r="W222" s="29" t="s">
        <v>1470</v>
      </c>
      <c r="X222" s="29" t="s">
        <v>1471</v>
      </c>
      <c r="Y222" s="29" t="s">
        <v>1472</v>
      </c>
      <c r="Z222" s="29" t="s">
        <v>1473</v>
      </c>
      <c r="AA222" s="66" t="s">
        <v>1474</v>
      </c>
      <c r="AB222" s="66" t="s">
        <v>1474</v>
      </c>
    </row>
    <row r="223" spans="1:29" s="64" customFormat="1" ht="28" x14ac:dyDescent="0.2">
      <c r="A223" s="9" t="s">
        <v>196</v>
      </c>
      <c r="B223" s="15" t="s">
        <v>66</v>
      </c>
      <c r="C223" s="15" t="s">
        <v>38</v>
      </c>
      <c r="D223" s="29" t="s">
        <v>1515</v>
      </c>
      <c r="E223" s="29" t="s">
        <v>1741</v>
      </c>
      <c r="F223" s="29" t="s">
        <v>1743</v>
      </c>
      <c r="G223" s="29" t="s">
        <v>1746</v>
      </c>
      <c r="H223" s="29" t="s">
        <v>1747</v>
      </c>
      <c r="I223" s="29" t="s">
        <v>1750</v>
      </c>
      <c r="J223" s="29" t="s">
        <v>1751</v>
      </c>
      <c r="K223" s="29" t="s">
        <v>1752</v>
      </c>
      <c r="L223" s="29" t="s">
        <v>1753</v>
      </c>
      <c r="M223" s="29" t="s">
        <v>1754</v>
      </c>
      <c r="N223" s="29" t="s">
        <v>1755</v>
      </c>
      <c r="O223" s="29" t="s">
        <v>1756</v>
      </c>
      <c r="P223" s="29" t="s">
        <v>1757</v>
      </c>
      <c r="Q223" s="29" t="s">
        <v>1758</v>
      </c>
      <c r="R223" s="29" t="s">
        <v>1759</v>
      </c>
      <c r="S223" s="29" t="s">
        <v>1760</v>
      </c>
      <c r="T223" s="29" t="s">
        <v>1761</v>
      </c>
      <c r="U223" s="102" t="s">
        <v>1475</v>
      </c>
      <c r="V223" s="29" t="s">
        <v>1762</v>
      </c>
      <c r="W223" s="29" t="s">
        <v>1763</v>
      </c>
      <c r="X223" s="29" t="s">
        <v>1764</v>
      </c>
      <c r="Y223" s="29" t="s">
        <v>1765</v>
      </c>
      <c r="Z223" s="29" t="s">
        <v>1766</v>
      </c>
      <c r="AA223" s="66" t="s">
        <v>1476</v>
      </c>
      <c r="AB223" s="66" t="s">
        <v>1476</v>
      </c>
    </row>
    <row r="224" spans="1:29" s="64" customFormat="1" ht="28" x14ac:dyDescent="0.2">
      <c r="A224" s="9" t="s">
        <v>197</v>
      </c>
      <c r="B224" s="15" t="s">
        <v>67</v>
      </c>
      <c r="C224" s="15" t="s">
        <v>38</v>
      </c>
      <c r="D224" s="29" t="s">
        <v>1516</v>
      </c>
      <c r="E224" s="29" t="s">
        <v>1742</v>
      </c>
      <c r="F224" s="29" t="s">
        <v>1744</v>
      </c>
      <c r="G224" s="29" t="s">
        <v>1745</v>
      </c>
      <c r="H224" s="29" t="s">
        <v>1748</v>
      </c>
      <c r="I224" s="29" t="s">
        <v>1749</v>
      </c>
      <c r="J224" s="29" t="s">
        <v>1477</v>
      </c>
      <c r="K224" s="29" t="s">
        <v>1478</v>
      </c>
      <c r="L224" s="29" t="s">
        <v>1479</v>
      </c>
      <c r="M224" s="29" t="s">
        <v>1480</v>
      </c>
      <c r="N224" s="29" t="s">
        <v>1481</v>
      </c>
      <c r="O224" s="29" t="s">
        <v>1482</v>
      </c>
      <c r="P224" s="29">
        <v>101782</v>
      </c>
      <c r="Q224" s="29" t="s">
        <v>1483</v>
      </c>
      <c r="R224" s="29" t="s">
        <v>1484</v>
      </c>
      <c r="S224" s="29" t="s">
        <v>1485</v>
      </c>
      <c r="T224" s="29" t="s">
        <v>1486</v>
      </c>
      <c r="U224" s="102" t="s">
        <v>1487</v>
      </c>
      <c r="V224" s="29" t="s">
        <v>1488</v>
      </c>
      <c r="W224" s="29" t="s">
        <v>1489</v>
      </c>
      <c r="X224" s="29" t="s">
        <v>1490</v>
      </c>
      <c r="Y224" s="29" t="s">
        <v>1491</v>
      </c>
      <c r="Z224" s="29" t="s">
        <v>1492</v>
      </c>
      <c r="AA224" s="66" t="s">
        <v>1493</v>
      </c>
      <c r="AB224" s="66" t="s">
        <v>1493</v>
      </c>
    </row>
    <row r="225" spans="1:28" s="64" customFormat="1" ht="42" x14ac:dyDescent="0.2">
      <c r="A225" s="9" t="s">
        <v>198</v>
      </c>
      <c r="B225" s="15" t="s">
        <v>940</v>
      </c>
      <c r="C225" s="15" t="s">
        <v>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102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66"/>
      <c r="AB225" s="66"/>
    </row>
    <row r="226" spans="1:28" s="64" customFormat="1" ht="42" customHeight="1" x14ac:dyDescent="0.2">
      <c r="A226" s="147" t="s">
        <v>128</v>
      </c>
      <c r="B226" s="147"/>
      <c r="C226" s="147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105"/>
      <c r="V226" s="85"/>
      <c r="W226" s="85"/>
      <c r="X226" s="85"/>
      <c r="Y226" s="85"/>
      <c r="Z226" s="85"/>
      <c r="AA226" s="66"/>
      <c r="AB226" s="66"/>
    </row>
    <row r="227" spans="1:28" s="64" customFormat="1" x14ac:dyDescent="0.2">
      <c r="A227" s="9" t="s">
        <v>69</v>
      </c>
      <c r="B227" s="15" t="s">
        <v>56</v>
      </c>
      <c r="C227" s="15" t="s">
        <v>29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102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66"/>
      <c r="AB227" s="66"/>
    </row>
    <row r="228" spans="1:28" s="64" customFormat="1" x14ac:dyDescent="0.2">
      <c r="A228" s="9" t="s">
        <v>70</v>
      </c>
      <c r="B228" s="15" t="s">
        <v>57</v>
      </c>
      <c r="C228" s="15" t="s">
        <v>29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102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66"/>
      <c r="AB228" s="66"/>
    </row>
    <row r="229" spans="1:28" s="64" customFormat="1" ht="28" x14ac:dyDescent="0.2">
      <c r="A229" s="9" t="s">
        <v>71</v>
      </c>
      <c r="B229" s="15" t="s">
        <v>796</v>
      </c>
      <c r="C229" s="15" t="s">
        <v>29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102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66"/>
      <c r="AB229" s="66"/>
    </row>
    <row r="230" spans="1:28" s="64" customFormat="1" x14ac:dyDescent="0.2">
      <c r="A230" s="9" t="s">
        <v>72</v>
      </c>
      <c r="B230" s="15" t="s">
        <v>59</v>
      </c>
      <c r="C230" s="15" t="s">
        <v>38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 t="s">
        <v>1494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102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66"/>
      <c r="AB230" s="66"/>
    </row>
    <row r="231" spans="1:28" s="64" customFormat="1" ht="37.5" customHeight="1" x14ac:dyDescent="0.2">
      <c r="A231" s="147" t="s">
        <v>139</v>
      </c>
      <c r="B231" s="147"/>
      <c r="C231" s="147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99"/>
      <c r="V231" s="75"/>
      <c r="W231" s="75"/>
      <c r="X231" s="75"/>
      <c r="Y231" s="75"/>
      <c r="Z231" s="75"/>
      <c r="AA231" s="66"/>
      <c r="AB231" s="66"/>
    </row>
    <row r="232" spans="1:28" ht="28" x14ac:dyDescent="0.2">
      <c r="A232" s="9" t="s">
        <v>140</v>
      </c>
      <c r="B232" s="15" t="s">
        <v>141</v>
      </c>
      <c r="C232" s="24" t="s">
        <v>29</v>
      </c>
      <c r="D232" s="29">
        <v>52</v>
      </c>
      <c r="E232" s="29">
        <v>105</v>
      </c>
      <c r="F232" s="29">
        <v>2</v>
      </c>
      <c r="G232" s="29">
        <v>156</v>
      </c>
      <c r="H232" s="29">
        <v>201</v>
      </c>
      <c r="I232" s="29">
        <v>312</v>
      </c>
      <c r="J232" s="29">
        <v>523</v>
      </c>
      <c r="K232" s="29">
        <v>602</v>
      </c>
      <c r="L232" s="29">
        <v>710</v>
      </c>
      <c r="M232" s="29">
        <v>823</v>
      </c>
      <c r="N232" s="29">
        <v>225</v>
      </c>
      <c r="O232" s="29">
        <v>45</v>
      </c>
      <c r="P232" s="29">
        <v>36</v>
      </c>
      <c r="Q232" s="29">
        <v>28</v>
      </c>
      <c r="R232" s="29">
        <v>313</v>
      </c>
      <c r="S232" s="29">
        <v>27</v>
      </c>
      <c r="T232" s="29">
        <v>22</v>
      </c>
      <c r="U232" s="102">
        <v>0</v>
      </c>
      <c r="V232" s="29">
        <v>26</v>
      </c>
      <c r="W232" s="29">
        <v>19</v>
      </c>
      <c r="X232" s="29">
        <v>202</v>
      </c>
      <c r="Y232" s="29">
        <v>260</v>
      </c>
      <c r="Z232" s="29">
        <v>10</v>
      </c>
    </row>
    <row r="233" spans="1:28" x14ac:dyDescent="0.2">
      <c r="A233" s="9" t="s">
        <v>142</v>
      </c>
      <c r="B233" s="15" t="s">
        <v>143</v>
      </c>
      <c r="C233" s="24" t="s">
        <v>29</v>
      </c>
      <c r="D233" s="29">
        <v>3</v>
      </c>
      <c r="E233" s="29">
        <v>3</v>
      </c>
      <c r="F233" s="29">
        <v>0</v>
      </c>
      <c r="G233" s="29">
        <v>6</v>
      </c>
      <c r="H233" s="29">
        <v>3</v>
      </c>
      <c r="I233" s="29">
        <v>4</v>
      </c>
      <c r="J233" s="29">
        <v>25</v>
      </c>
      <c r="K233" s="29">
        <v>10</v>
      </c>
      <c r="L233" s="29">
        <v>10</v>
      </c>
      <c r="M233" s="29">
        <v>11</v>
      </c>
      <c r="N233" s="29">
        <v>5</v>
      </c>
      <c r="O233" s="29">
        <v>1</v>
      </c>
      <c r="P233" s="29">
        <v>1</v>
      </c>
      <c r="Q233" s="29">
        <v>1</v>
      </c>
      <c r="R233" s="29">
        <v>10</v>
      </c>
      <c r="S233" s="29">
        <v>1</v>
      </c>
      <c r="T233" s="29">
        <v>2</v>
      </c>
      <c r="U233" s="102">
        <v>0</v>
      </c>
      <c r="V233" s="29">
        <v>0</v>
      </c>
      <c r="W233" s="29">
        <v>0</v>
      </c>
      <c r="X233" s="29">
        <v>25</v>
      </c>
      <c r="Y233" s="29">
        <v>16</v>
      </c>
      <c r="Z233" s="29">
        <v>1</v>
      </c>
    </row>
    <row r="234" spans="1:28" ht="28" x14ac:dyDescent="0.2">
      <c r="A234" s="17" t="s">
        <v>144</v>
      </c>
      <c r="B234" s="15" t="s">
        <v>145</v>
      </c>
      <c r="C234" s="24" t="s">
        <v>38</v>
      </c>
      <c r="D234" s="29" t="s">
        <v>1495</v>
      </c>
      <c r="E234" s="29" t="s">
        <v>1496</v>
      </c>
      <c r="F234" s="29">
        <v>0</v>
      </c>
      <c r="G234" s="29" t="s">
        <v>1497</v>
      </c>
      <c r="H234" s="29" t="s">
        <v>1498</v>
      </c>
      <c r="I234" s="29" t="s">
        <v>1499</v>
      </c>
      <c r="J234" s="29">
        <v>1330215</v>
      </c>
      <c r="K234" s="29" t="s">
        <v>1500</v>
      </c>
      <c r="L234" s="29" t="s">
        <v>1501</v>
      </c>
      <c r="M234" s="29" t="s">
        <v>1502</v>
      </c>
      <c r="N234" s="29" t="s">
        <v>1503</v>
      </c>
      <c r="O234" s="29" t="s">
        <v>1504</v>
      </c>
      <c r="P234" s="29" t="s">
        <v>1505</v>
      </c>
      <c r="Q234" s="29" t="s">
        <v>1506</v>
      </c>
      <c r="R234" s="29" t="s">
        <v>1507</v>
      </c>
      <c r="S234" s="29" t="s">
        <v>1508</v>
      </c>
      <c r="T234" s="29" t="s">
        <v>1509</v>
      </c>
      <c r="U234" s="102">
        <v>0</v>
      </c>
      <c r="V234" s="29">
        <v>0</v>
      </c>
      <c r="W234" s="29">
        <v>0</v>
      </c>
      <c r="X234" s="29" t="s">
        <v>1510</v>
      </c>
      <c r="Y234" s="29" t="s">
        <v>1511</v>
      </c>
      <c r="Z234" s="29" t="s">
        <v>1512</v>
      </c>
    </row>
    <row r="235" spans="1:28" x14ac:dyDescent="0.2">
      <c r="AA235" s="79" t="s">
        <v>1513</v>
      </c>
      <c r="AB235" s="79" t="s">
        <v>1514</v>
      </c>
    </row>
  </sheetData>
  <autoFilter ref="A3:AD3" xr:uid="{00000000-0009-0000-0000-000002000000}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7"/>
  <sheetViews>
    <sheetView workbookViewId="0">
      <selection activeCell="C47" sqref="C47"/>
    </sheetView>
  </sheetViews>
  <sheetFormatPr baseColWidth="10" defaultColWidth="8.83203125" defaultRowHeight="16" x14ac:dyDescent="0.2"/>
  <cols>
    <col min="1" max="1" width="28.33203125" bestFit="1" customWidth="1"/>
    <col min="2" max="2" width="12.1640625" customWidth="1"/>
    <col min="3" max="3" width="19.6640625" customWidth="1"/>
    <col min="4" max="5" width="13.5" bestFit="1" customWidth="1"/>
    <col min="6" max="6" width="25" bestFit="1" customWidth="1"/>
    <col min="7" max="7" width="13.33203125" customWidth="1"/>
    <col min="8" max="8" width="13.1640625" customWidth="1"/>
    <col min="9" max="9" width="11.83203125" bestFit="1" customWidth="1"/>
  </cols>
  <sheetData>
    <row r="1" spans="1:8" x14ac:dyDescent="0.2">
      <c r="D1" t="s">
        <v>298</v>
      </c>
      <c r="E1" t="s">
        <v>299</v>
      </c>
      <c r="F1" t="s">
        <v>325</v>
      </c>
      <c r="G1" t="s">
        <v>299</v>
      </c>
    </row>
    <row r="2" spans="1:8" x14ac:dyDescent="0.2">
      <c r="D2" t="s">
        <v>296</v>
      </c>
      <c r="E2" s="38">
        <v>96932862.780000001</v>
      </c>
      <c r="F2" t="s">
        <v>296</v>
      </c>
      <c r="G2" s="38">
        <v>2300000</v>
      </c>
    </row>
    <row r="3" spans="1:8" x14ac:dyDescent="0.2">
      <c r="D3" t="s">
        <v>324</v>
      </c>
      <c r="E3" s="38">
        <v>36990217.759999998</v>
      </c>
      <c r="F3" t="s">
        <v>324</v>
      </c>
      <c r="G3" s="38">
        <v>6542977.7599999998</v>
      </c>
    </row>
    <row r="4" spans="1:8" x14ac:dyDescent="0.2">
      <c r="D4" t="s">
        <v>297</v>
      </c>
      <c r="E4" s="38">
        <v>155185852.05000001</v>
      </c>
      <c r="F4" t="s">
        <v>297</v>
      </c>
      <c r="G4" s="38">
        <v>50629680.200000003</v>
      </c>
    </row>
    <row r="6" spans="1:8" ht="17" thickBot="1" x14ac:dyDescent="0.25">
      <c r="C6" s="156" t="s">
        <v>298</v>
      </c>
      <c r="D6" s="156"/>
      <c r="E6" s="156"/>
      <c r="F6" s="157" t="s">
        <v>326</v>
      </c>
      <c r="G6" s="157"/>
      <c r="H6" s="157"/>
    </row>
    <row r="7" spans="1:8" x14ac:dyDescent="0.2">
      <c r="B7" t="s">
        <v>323</v>
      </c>
      <c r="C7" s="49" t="s">
        <v>296</v>
      </c>
      <c r="D7" s="50" t="str">
        <f>D3</f>
        <v>Водоканал</v>
      </c>
      <c r="E7" s="51" t="str">
        <f>D4</f>
        <v>Котельной</v>
      </c>
      <c r="F7" s="49" t="s">
        <v>296</v>
      </c>
      <c r="G7" s="50" t="s">
        <v>324</v>
      </c>
      <c r="H7" s="52" t="s">
        <v>297</v>
      </c>
    </row>
    <row r="8" spans="1:8" x14ac:dyDescent="0.2">
      <c r="A8" t="s">
        <v>322</v>
      </c>
      <c r="B8">
        <v>10772.2</v>
      </c>
      <c r="C8" s="42">
        <f t="shared" ref="C8:C30" si="0">$E$2/$B$31*$B8</f>
        <v>2061917.9210739951</v>
      </c>
      <c r="D8" s="41">
        <f t="shared" ref="D8:D30" si="1">$E$3/$B$31*$B8</f>
        <v>786841.43557050079</v>
      </c>
      <c r="E8" s="47">
        <f t="shared" ref="E8:E30" si="2">$E$4/$B$31*$B8</f>
        <v>3301052.7107330384</v>
      </c>
      <c r="F8" s="42">
        <f t="shared" ref="F8:F30" si="3">$G$2/$B$31*$B8</f>
        <v>48924.699864004047</v>
      </c>
      <c r="G8" s="41">
        <f t="shared" ref="G8:G30" si="4">$G$3/$B$31*$B8</f>
        <v>139179.66222819715</v>
      </c>
      <c r="H8" s="43">
        <f t="shared" ref="H8:H30" si="5">$G$4/$B$31*$B8</f>
        <v>1076974.7426067428</v>
      </c>
    </row>
    <row r="9" spans="1:8" x14ac:dyDescent="0.2">
      <c r="A9" t="s">
        <v>300</v>
      </c>
      <c r="B9">
        <v>40145.300000000003</v>
      </c>
      <c r="C9" s="42">
        <f t="shared" si="0"/>
        <v>7684253.3110127784</v>
      </c>
      <c r="D9" s="41">
        <f t="shared" si="1"/>
        <v>2932361.5866218996</v>
      </c>
      <c r="E9" s="47">
        <f t="shared" si="2"/>
        <v>12302199.30823704</v>
      </c>
      <c r="F9" s="42">
        <f t="shared" si="3"/>
        <v>182330.14179558508</v>
      </c>
      <c r="G9" s="41">
        <f t="shared" si="4"/>
        <v>518687.85336789547</v>
      </c>
      <c r="H9" s="43">
        <f t="shared" si="5"/>
        <v>4013615.9869265771</v>
      </c>
    </row>
    <row r="10" spans="1:8" x14ac:dyDescent="0.2">
      <c r="A10" t="s">
        <v>301</v>
      </c>
      <c r="B10">
        <v>3212.2</v>
      </c>
      <c r="C10" s="42">
        <f t="shared" si="0"/>
        <v>614850.51763556991</v>
      </c>
      <c r="D10" s="41">
        <f t="shared" si="1"/>
        <v>234631.00010578733</v>
      </c>
      <c r="E10" s="47">
        <f t="shared" si="2"/>
        <v>984352.45515462616</v>
      </c>
      <c r="F10" s="42">
        <f t="shared" si="3"/>
        <v>14589.027394882547</v>
      </c>
      <c r="G10" s="41">
        <f t="shared" si="4"/>
        <v>41502.47034119445</v>
      </c>
      <c r="H10" s="43">
        <f t="shared" si="5"/>
        <v>321146.86583997501</v>
      </c>
    </row>
    <row r="11" spans="1:8" x14ac:dyDescent="0.2">
      <c r="A11" t="s">
        <v>302</v>
      </c>
      <c r="B11">
        <v>11546.8</v>
      </c>
      <c r="C11" s="42">
        <f t="shared" si="0"/>
        <v>2210184.906616773</v>
      </c>
      <c r="D11" s="41">
        <f t="shared" si="1"/>
        <v>843421.09209311544</v>
      </c>
      <c r="E11" s="47">
        <f t="shared" si="2"/>
        <v>3538422.5543800006</v>
      </c>
      <c r="F11" s="42">
        <f t="shared" si="3"/>
        <v>52442.743765403706</v>
      </c>
      <c r="G11" s="41">
        <f t="shared" si="4"/>
        <v>149187.69831757178</v>
      </c>
      <c r="H11" s="43">
        <f t="shared" si="5"/>
        <v>1154417.1068056233</v>
      </c>
    </row>
    <row r="12" spans="1:8" x14ac:dyDescent="0.2">
      <c r="A12" t="s">
        <v>303</v>
      </c>
      <c r="B12">
        <v>17333.300000000003</v>
      </c>
      <c r="C12" s="42">
        <f t="shared" si="0"/>
        <v>3317784.8444469916</v>
      </c>
      <c r="D12" s="41">
        <f t="shared" si="1"/>
        <v>1266088.5107196453</v>
      </c>
      <c r="E12" s="47">
        <f t="shared" si="2"/>
        <v>5311648.2195790065</v>
      </c>
      <c r="F12" s="42">
        <f t="shared" si="3"/>
        <v>78723.61264669626</v>
      </c>
      <c r="G12" s="41">
        <f t="shared" si="4"/>
        <v>223950.80292790796</v>
      </c>
      <c r="H12" s="43">
        <f t="shared" si="5"/>
        <v>1732935.3619525684</v>
      </c>
    </row>
    <row r="13" spans="1:8" x14ac:dyDescent="0.2">
      <c r="A13" t="s">
        <v>304</v>
      </c>
      <c r="B13">
        <v>23254.100000000002</v>
      </c>
      <c r="C13" s="42">
        <f t="shared" si="0"/>
        <v>4451091.2839017827</v>
      </c>
      <c r="D13" s="41">
        <f t="shared" si="1"/>
        <v>1698565.6993835969</v>
      </c>
      <c r="E13" s="47">
        <f t="shared" si="2"/>
        <v>7126029.0229161307</v>
      </c>
      <c r="F13" s="42">
        <f t="shared" si="3"/>
        <v>105614.43930743363</v>
      </c>
      <c r="G13" s="41">
        <f t="shared" si="4"/>
        <v>300449.09892322082</v>
      </c>
      <c r="H13" s="43">
        <f t="shared" si="5"/>
        <v>2324880.5594076845</v>
      </c>
    </row>
    <row r="14" spans="1:8" x14ac:dyDescent="0.2">
      <c r="A14" t="s">
        <v>305</v>
      </c>
      <c r="B14">
        <v>37574</v>
      </c>
      <c r="C14" s="42">
        <f t="shared" si="0"/>
        <v>7192078.1239147326</v>
      </c>
      <c r="D14" s="41">
        <f t="shared" si="1"/>
        <v>2744544.2992263413</v>
      </c>
      <c r="E14" s="47">
        <f t="shared" si="2"/>
        <v>11514245.423690906</v>
      </c>
      <c r="F14" s="42">
        <f t="shared" si="3"/>
        <v>170651.92557602792</v>
      </c>
      <c r="G14" s="41">
        <f t="shared" si="4"/>
        <v>485465.97988918511</v>
      </c>
      <c r="H14" s="43">
        <f t="shared" si="5"/>
        <v>3756544.5293167369</v>
      </c>
    </row>
    <row r="15" spans="1:8" x14ac:dyDescent="0.2">
      <c r="A15" t="s">
        <v>306</v>
      </c>
      <c r="B15">
        <v>53986.3</v>
      </c>
      <c r="C15" s="42">
        <f t="shared" si="0"/>
        <v>10333573.407704741</v>
      </c>
      <c r="D15" s="41">
        <f t="shared" si="1"/>
        <v>3943359.5545143727</v>
      </c>
      <c r="E15" s="47">
        <f t="shared" si="2"/>
        <v>16543660.715308573</v>
      </c>
      <c r="F15" s="42">
        <f t="shared" si="3"/>
        <v>245192.58129890659</v>
      </c>
      <c r="G15" s="41">
        <f t="shared" si="4"/>
        <v>697517.22015466855</v>
      </c>
      <c r="H15" s="43">
        <f t="shared" si="5"/>
        <v>5397400.8602504963</v>
      </c>
    </row>
    <row r="16" spans="1:8" x14ac:dyDescent="0.2">
      <c r="A16" t="s">
        <v>307</v>
      </c>
      <c r="B16">
        <v>37512.300000000003</v>
      </c>
      <c r="C16" s="42">
        <f t="shared" si="0"/>
        <v>7180268.0632279404</v>
      </c>
      <c r="D16" s="41">
        <f t="shared" si="1"/>
        <v>2740037.5024183821</v>
      </c>
      <c r="E16" s="47">
        <f t="shared" si="2"/>
        <v>11495337.962610325</v>
      </c>
      <c r="F16" s="42">
        <f t="shared" si="3"/>
        <v>170371.69925442146</v>
      </c>
      <c r="G16" s="41">
        <f t="shared" si="4"/>
        <v>484668.79963264702</v>
      </c>
      <c r="H16" s="43">
        <f t="shared" si="5"/>
        <v>3750375.9340791032</v>
      </c>
    </row>
    <row r="17" spans="1:8" x14ac:dyDescent="0.2">
      <c r="A17" t="s">
        <v>308</v>
      </c>
      <c r="B17">
        <v>59513</v>
      </c>
      <c r="C17" s="42">
        <f t="shared" si="0"/>
        <v>11391444.759369178</v>
      </c>
      <c r="D17" s="41">
        <f t="shared" si="1"/>
        <v>4347050.2176999319</v>
      </c>
      <c r="E17" s="47">
        <f t="shared" si="2"/>
        <v>18237272.792359527</v>
      </c>
      <c r="F17" s="42">
        <f t="shared" si="3"/>
        <v>270293.50207074435</v>
      </c>
      <c r="G17" s="41">
        <f t="shared" si="4"/>
        <v>768923.64031364967</v>
      </c>
      <c r="H17" s="43">
        <f t="shared" si="5"/>
        <v>5949945.0304260114</v>
      </c>
    </row>
    <row r="18" spans="1:8" x14ac:dyDescent="0.2">
      <c r="A18" t="s">
        <v>309</v>
      </c>
      <c r="B18">
        <v>34585</v>
      </c>
      <c r="C18" s="42">
        <f t="shared" si="0"/>
        <v>6619950.5486663925</v>
      </c>
      <c r="D18" s="41">
        <f t="shared" si="1"/>
        <v>2526216.6548342742</v>
      </c>
      <c r="E18" s="47">
        <f t="shared" si="2"/>
        <v>10598290.785605736</v>
      </c>
      <c r="F18" s="42">
        <f t="shared" si="3"/>
        <v>157076.61803499563</v>
      </c>
      <c r="G18" s="41">
        <f t="shared" si="4"/>
        <v>446847.31235608313</v>
      </c>
      <c r="H18" s="43">
        <f t="shared" si="5"/>
        <v>3457712.5817432092</v>
      </c>
    </row>
    <row r="19" spans="1:8" x14ac:dyDescent="0.2">
      <c r="A19" t="s">
        <v>310</v>
      </c>
      <c r="B19">
        <v>11544.5</v>
      </c>
      <c r="C19" s="42">
        <f t="shared" si="0"/>
        <v>2209744.6612427114</v>
      </c>
      <c r="D19" s="41">
        <f t="shared" si="1"/>
        <v>843253.09156380745</v>
      </c>
      <c r="E19" s="47">
        <f t="shared" si="2"/>
        <v>3537717.7381646791</v>
      </c>
      <c r="F19" s="42">
        <f t="shared" si="3"/>
        <v>52432.297727483208</v>
      </c>
      <c r="G19" s="41">
        <f t="shared" si="4"/>
        <v>149157.98171157442</v>
      </c>
      <c r="H19" s="43">
        <f t="shared" si="5"/>
        <v>1154187.1591711573</v>
      </c>
    </row>
    <row r="20" spans="1:8" x14ac:dyDescent="0.2">
      <c r="A20" t="s">
        <v>311</v>
      </c>
      <c r="B20">
        <v>11533.800000000001</v>
      </c>
      <c r="C20" s="42">
        <f t="shared" si="0"/>
        <v>2207696.5631981622</v>
      </c>
      <c r="D20" s="41">
        <f t="shared" si="1"/>
        <v>842471.52388398303</v>
      </c>
      <c r="E20" s="47">
        <f t="shared" si="2"/>
        <v>3534438.8105542711</v>
      </c>
      <c r="F20" s="42">
        <f t="shared" si="3"/>
        <v>52383.700942374802</v>
      </c>
      <c r="G20" s="41">
        <f t="shared" si="4"/>
        <v>149019.73489236928</v>
      </c>
      <c r="H20" s="43">
        <f t="shared" si="5"/>
        <v>1153117.4027847282</v>
      </c>
    </row>
    <row r="21" spans="1:8" x14ac:dyDescent="0.2">
      <c r="A21" t="s">
        <v>312</v>
      </c>
      <c r="B21">
        <v>10560.6</v>
      </c>
      <c r="C21" s="42">
        <f t="shared" si="0"/>
        <v>2021415.346660295</v>
      </c>
      <c r="D21" s="41">
        <f t="shared" si="1"/>
        <v>771385.38687416038</v>
      </c>
      <c r="E21" s="47">
        <f t="shared" si="2"/>
        <v>3236209.6189234625</v>
      </c>
      <c r="F21" s="42">
        <f t="shared" si="3"/>
        <v>47963.664375318047</v>
      </c>
      <c r="G21" s="41">
        <f t="shared" si="4"/>
        <v>136445.73447643925</v>
      </c>
      <c r="H21" s="43">
        <f t="shared" si="5"/>
        <v>1055819.5602358633</v>
      </c>
    </row>
    <row r="22" spans="1:8" x14ac:dyDescent="0.2">
      <c r="A22" t="s">
        <v>313</v>
      </c>
      <c r="B22">
        <v>44820.4</v>
      </c>
      <c r="C22" s="42">
        <f t="shared" si="0"/>
        <v>8579119.0276549719</v>
      </c>
      <c r="D22" s="41">
        <f t="shared" si="1"/>
        <v>3273848.2277384447</v>
      </c>
      <c r="E22" s="47">
        <f t="shared" si="2"/>
        <v>13734845.520519398</v>
      </c>
      <c r="F22" s="42">
        <f t="shared" si="3"/>
        <v>203563.30348346732</v>
      </c>
      <c r="G22" s="41">
        <f t="shared" si="4"/>
        <v>579091.37714976398</v>
      </c>
      <c r="H22" s="43">
        <f t="shared" si="5"/>
        <v>4481019.5460102167</v>
      </c>
    </row>
    <row r="23" spans="1:8" x14ac:dyDescent="0.2">
      <c r="A23" t="s">
        <v>314</v>
      </c>
      <c r="B23">
        <v>12394.6</v>
      </c>
      <c r="C23" s="42">
        <f t="shared" si="0"/>
        <v>2372463.1797166537</v>
      </c>
      <c r="D23" s="41">
        <f t="shared" si="1"/>
        <v>905347.54807022971</v>
      </c>
      <c r="E23" s="47">
        <f t="shared" si="2"/>
        <v>3798223.9401841513</v>
      </c>
      <c r="F23" s="42">
        <f t="shared" si="3"/>
        <v>56293.244178012334</v>
      </c>
      <c r="G23" s="41">
        <f t="shared" si="4"/>
        <v>160141.49769347138</v>
      </c>
      <c r="H23" s="43">
        <f t="shared" si="5"/>
        <v>1239177.8044144681</v>
      </c>
    </row>
    <row r="24" spans="1:8" x14ac:dyDescent="0.2">
      <c r="A24" t="s">
        <v>315</v>
      </c>
      <c r="B24">
        <v>13116</v>
      </c>
      <c r="C24" s="42">
        <f t="shared" si="0"/>
        <v>2510547.098346347</v>
      </c>
      <c r="D24" s="41">
        <f t="shared" si="1"/>
        <v>958041.27930624085</v>
      </c>
      <c r="E24" s="47">
        <f t="shared" si="2"/>
        <v>4019291.0783288954</v>
      </c>
      <c r="F24" s="42">
        <f t="shared" si="3"/>
        <v>59569.666680555223</v>
      </c>
      <c r="G24" s="41">
        <f t="shared" si="4"/>
        <v>169462.17576586342</v>
      </c>
      <c r="H24" s="43">
        <f t="shared" si="5"/>
        <v>1311301.3798509161</v>
      </c>
    </row>
    <row r="25" spans="1:8" x14ac:dyDescent="0.2">
      <c r="A25" t="s">
        <v>316</v>
      </c>
      <c r="B25">
        <v>4547.7</v>
      </c>
      <c r="C25" s="42">
        <f t="shared" si="0"/>
        <v>870479.95113980491</v>
      </c>
      <c r="D25" s="41">
        <f t="shared" si="1"/>
        <v>332180.87266704725</v>
      </c>
      <c r="E25" s="47">
        <f t="shared" si="2"/>
        <v>1393605.522790204</v>
      </c>
      <c r="F25" s="42">
        <f t="shared" si="3"/>
        <v>20654.542022198915</v>
      </c>
      <c r="G25" s="41">
        <f t="shared" si="4"/>
        <v>58757.482214883879</v>
      </c>
      <c r="H25" s="43">
        <f t="shared" si="5"/>
        <v>454666.45967886632</v>
      </c>
    </row>
    <row r="26" spans="1:8" x14ac:dyDescent="0.2">
      <c r="A26" t="s">
        <v>317</v>
      </c>
      <c r="B26">
        <v>15289.2</v>
      </c>
      <c r="C26" s="42">
        <f t="shared" si="0"/>
        <v>2926521.5535252336</v>
      </c>
      <c r="D26" s="41">
        <f t="shared" si="1"/>
        <v>1116779.8663898276</v>
      </c>
      <c r="E26" s="47">
        <f t="shared" si="2"/>
        <v>4685250.4692578642</v>
      </c>
      <c r="F26" s="42">
        <f t="shared" si="3"/>
        <v>69439.809988742374</v>
      </c>
      <c r="G26" s="41">
        <f t="shared" si="4"/>
        <v>197540.49235433355</v>
      </c>
      <c r="H26" s="43">
        <f t="shared" si="5"/>
        <v>1528571.9012516488</v>
      </c>
    </row>
    <row r="27" spans="1:8" x14ac:dyDescent="0.2">
      <c r="A27" t="s">
        <v>318</v>
      </c>
      <c r="B27">
        <v>7320.7</v>
      </c>
      <c r="C27" s="42">
        <f t="shared" si="0"/>
        <v>1401262.7434327616</v>
      </c>
      <c r="D27" s="41">
        <f t="shared" si="1"/>
        <v>534731.0760458369</v>
      </c>
      <c r="E27" s="47">
        <f t="shared" si="2"/>
        <v>2243368.7250017035</v>
      </c>
      <c r="F27" s="42">
        <f t="shared" si="3"/>
        <v>33248.830349827738</v>
      </c>
      <c r="G27" s="41">
        <f t="shared" si="4"/>
        <v>94585.372836928655</v>
      </c>
      <c r="H27" s="43">
        <f t="shared" si="5"/>
        <v>731903.32505905768</v>
      </c>
    </row>
    <row r="28" spans="1:8" x14ac:dyDescent="0.2">
      <c r="A28" t="s">
        <v>319</v>
      </c>
      <c r="B28">
        <v>21577.600000000002</v>
      </c>
      <c r="C28" s="42">
        <f t="shared" si="0"/>
        <v>4130190.6884170584</v>
      </c>
      <c r="D28" s="41">
        <f t="shared" si="1"/>
        <v>1576107.9222597091</v>
      </c>
      <c r="E28" s="47">
        <f t="shared" si="2"/>
        <v>6612279.2903133258</v>
      </c>
      <c r="F28" s="42">
        <f t="shared" si="3"/>
        <v>98000.186014512699</v>
      </c>
      <c r="G28" s="41">
        <f t="shared" si="4"/>
        <v>278788.27720383462</v>
      </c>
      <c r="H28" s="43">
        <f t="shared" si="5"/>
        <v>2157268.7293283874</v>
      </c>
    </row>
    <row r="29" spans="1:8" x14ac:dyDescent="0.2">
      <c r="A29" t="s">
        <v>320</v>
      </c>
      <c r="B29">
        <v>17021.400000000001</v>
      </c>
      <c r="C29" s="42">
        <f t="shared" si="0"/>
        <v>3258083.7435035459</v>
      </c>
      <c r="D29" s="41">
        <f t="shared" si="1"/>
        <v>1243306.1780713061</v>
      </c>
      <c r="E29" s="47">
        <f t="shared" si="2"/>
        <v>5216069.0119447596</v>
      </c>
      <c r="F29" s="42">
        <f t="shared" si="3"/>
        <v>77307.039069564111</v>
      </c>
      <c r="G29" s="41">
        <f t="shared" si="4"/>
        <v>219920.97274939521</v>
      </c>
      <c r="H29" s="43">
        <f t="shared" si="5"/>
        <v>1701752.4631743201</v>
      </c>
    </row>
    <row r="30" spans="1:8" x14ac:dyDescent="0.2">
      <c r="A30" t="s">
        <v>321</v>
      </c>
      <c r="B30">
        <v>7251.1</v>
      </c>
      <c r="C30" s="42">
        <f t="shared" si="0"/>
        <v>1387940.5355915825</v>
      </c>
      <c r="D30" s="41">
        <f t="shared" si="1"/>
        <v>529647.23394155863</v>
      </c>
      <c r="E30" s="47">
        <f t="shared" si="2"/>
        <v>2222040.3734424105</v>
      </c>
      <c r="F30" s="42">
        <f t="shared" si="3"/>
        <v>32932.724158842182</v>
      </c>
      <c r="G30" s="41">
        <f t="shared" si="4"/>
        <v>93686.122498921337</v>
      </c>
      <c r="H30" s="43">
        <f t="shared" si="5"/>
        <v>724944.90968564944</v>
      </c>
    </row>
    <row r="31" spans="1:8" ht="17" thickBot="1" x14ac:dyDescent="0.25">
      <c r="B31" s="39">
        <f>SUM(B8:B30)</f>
        <v>506412.1</v>
      </c>
      <c r="C31" s="44">
        <f>SUM(C8:C30)</f>
        <v>96932862.780000016</v>
      </c>
      <c r="D31" s="45">
        <f t="shared" ref="D31:H31" si="6">SUM(D8:D30)</f>
        <v>36990217.75999999</v>
      </c>
      <c r="E31" s="48">
        <f t="shared" si="6"/>
        <v>155185852.05000001</v>
      </c>
      <c r="F31" s="44">
        <f t="shared" si="6"/>
        <v>2299999.9999999995</v>
      </c>
      <c r="G31" s="45">
        <f t="shared" si="6"/>
        <v>6542977.7600000016</v>
      </c>
      <c r="H31" s="46">
        <f t="shared" si="6"/>
        <v>50629680.20000001</v>
      </c>
    </row>
    <row r="32" spans="1:8" x14ac:dyDescent="0.2">
      <c r="C32" s="40" t="b">
        <f>E2=C31</f>
        <v>1</v>
      </c>
      <c r="D32" s="40" t="b">
        <f>E3=D31</f>
        <v>1</v>
      </c>
      <c r="E32" s="40" t="b">
        <f>E4=E31</f>
        <v>1</v>
      </c>
      <c r="F32" s="40" t="b">
        <f>G2=F31</f>
        <v>1</v>
      </c>
      <c r="G32" t="b">
        <f>G3=G31</f>
        <v>1</v>
      </c>
      <c r="H32" t="b">
        <f>G4=H31</f>
        <v>1</v>
      </c>
    </row>
    <row r="34" spans="3:26" x14ac:dyDescent="0.2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 x14ac:dyDescent="0.2">
      <c r="C35">
        <v>4013615.9869265771</v>
      </c>
    </row>
    <row r="36" spans="3:26" x14ac:dyDescent="0.2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 x14ac:dyDescent="0.2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 x14ac:dyDescent="0.2">
      <c r="C38">
        <v>1732935.3619525684</v>
      </c>
    </row>
    <row r="39" spans="3:26" x14ac:dyDescent="0.2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 x14ac:dyDescent="0.2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 x14ac:dyDescent="0.2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 x14ac:dyDescent="0.2">
      <c r="C42">
        <v>3750375.9340791032</v>
      </c>
    </row>
    <row r="43" spans="3:26" x14ac:dyDescent="0.2">
      <c r="C43">
        <v>5949945.0304260114</v>
      </c>
    </row>
    <row r="44" spans="3:26" x14ac:dyDescent="0.2">
      <c r="C44">
        <v>3457712.5817432092</v>
      </c>
    </row>
    <row r="45" spans="3:26" x14ac:dyDescent="0.2">
      <c r="C45">
        <v>1154187.1591711573</v>
      </c>
    </row>
    <row r="46" spans="3:26" x14ac:dyDescent="0.2">
      <c r="C46">
        <v>1153117.4027847282</v>
      </c>
    </row>
    <row r="47" spans="3:26" x14ac:dyDescent="0.2">
      <c r="C47">
        <v>1055819.5602358633</v>
      </c>
    </row>
    <row r="48" spans="3:26" x14ac:dyDescent="0.2">
      <c r="C48">
        <v>4481019.5460102167</v>
      </c>
    </row>
    <row r="49" spans="1:9" x14ac:dyDescent="0.2">
      <c r="C49">
        <v>1239177.8044144681</v>
      </c>
    </row>
    <row r="50" spans="1:9" x14ac:dyDescent="0.2">
      <c r="C50">
        <v>1311301.3798509161</v>
      </c>
    </row>
    <row r="51" spans="1:9" x14ac:dyDescent="0.2">
      <c r="C51">
        <v>454666.45967886632</v>
      </c>
    </row>
    <row r="52" spans="1:9" x14ac:dyDescent="0.2">
      <c r="C52">
        <v>1528571.9012516488</v>
      </c>
    </row>
    <row r="53" spans="1:9" x14ac:dyDescent="0.2">
      <c r="C53">
        <v>731903.32505905768</v>
      </c>
    </row>
    <row r="54" spans="1:9" x14ac:dyDescent="0.2">
      <c r="C54">
        <v>2157268.7293283874</v>
      </c>
    </row>
    <row r="55" spans="1:9" x14ac:dyDescent="0.2">
      <c r="C55">
        <v>1701752.4631743201</v>
      </c>
    </row>
    <row r="56" spans="1:9" x14ac:dyDescent="0.2">
      <c r="C56">
        <v>724944.90968564944</v>
      </c>
    </row>
    <row r="59" spans="1:9" x14ac:dyDescent="0.2">
      <c r="A59" s="53" t="s">
        <v>327</v>
      </c>
      <c r="B59" s="54"/>
      <c r="C59" s="54"/>
      <c r="D59" s="55">
        <v>39967997.509999998</v>
      </c>
      <c r="F59" s="53" t="s">
        <v>327</v>
      </c>
      <c r="G59" s="54"/>
      <c r="H59" s="54"/>
      <c r="I59" s="55">
        <v>39967997.509999998</v>
      </c>
    </row>
    <row r="60" spans="1:9" x14ac:dyDescent="0.2">
      <c r="A60" s="56" t="s">
        <v>328</v>
      </c>
      <c r="B60" s="57"/>
      <c r="C60" s="57"/>
      <c r="D60" s="58">
        <v>1070276.3</v>
      </c>
      <c r="F60" s="63" t="s">
        <v>328</v>
      </c>
      <c r="G60" s="60"/>
      <c r="H60" s="60"/>
      <c r="I60" s="38">
        <v>1070276.3</v>
      </c>
    </row>
    <row r="61" spans="1:9" x14ac:dyDescent="0.2">
      <c r="A61" s="59" t="s">
        <v>329</v>
      </c>
      <c r="B61" s="60"/>
      <c r="C61" s="60"/>
      <c r="D61" s="38">
        <v>223030.51</v>
      </c>
      <c r="F61" s="63" t="s">
        <v>300</v>
      </c>
      <c r="G61" s="60"/>
      <c r="H61" s="60"/>
      <c r="I61" s="38">
        <v>5219918.99</v>
      </c>
    </row>
    <row r="62" spans="1:9" x14ac:dyDescent="0.2">
      <c r="A62" s="59" t="s">
        <v>330</v>
      </c>
      <c r="B62" s="60"/>
      <c r="C62" s="60"/>
      <c r="D62" s="38">
        <v>74340.34</v>
      </c>
      <c r="F62" s="63" t="s">
        <v>301</v>
      </c>
      <c r="G62" s="60"/>
      <c r="H62" s="60"/>
      <c r="I62" s="38">
        <v>439835.26</v>
      </c>
    </row>
    <row r="63" spans="1:9" x14ac:dyDescent="0.2">
      <c r="A63" s="59" t="s">
        <v>331</v>
      </c>
      <c r="B63" s="60"/>
      <c r="C63" s="60"/>
      <c r="D63" s="38">
        <v>74711.87</v>
      </c>
      <c r="F63" s="63" t="s">
        <v>302</v>
      </c>
      <c r="G63" s="60"/>
      <c r="H63" s="60"/>
      <c r="I63" s="38">
        <v>443942.77</v>
      </c>
    </row>
    <row r="64" spans="1:9" x14ac:dyDescent="0.2">
      <c r="A64" s="59" t="s">
        <v>332</v>
      </c>
      <c r="B64" s="60"/>
      <c r="C64" s="60"/>
      <c r="D64" s="38">
        <v>124412.21</v>
      </c>
      <c r="F64" s="63" t="s">
        <v>303</v>
      </c>
      <c r="G64" s="60"/>
      <c r="H64" s="60"/>
      <c r="I64" s="38">
        <v>686675.66</v>
      </c>
    </row>
    <row r="65" spans="1:9" x14ac:dyDescent="0.2">
      <c r="A65" s="59" t="s">
        <v>333</v>
      </c>
      <c r="B65" s="60"/>
      <c r="C65" s="60"/>
      <c r="D65" s="38">
        <v>202771.64</v>
      </c>
      <c r="F65" s="63" t="s">
        <v>338</v>
      </c>
      <c r="G65" s="60"/>
      <c r="H65" s="60"/>
      <c r="I65" s="38">
        <v>3210902.55</v>
      </c>
    </row>
    <row r="66" spans="1:9" x14ac:dyDescent="0.2">
      <c r="A66" s="59" t="s">
        <v>334</v>
      </c>
      <c r="B66" s="60"/>
      <c r="C66" s="60"/>
      <c r="D66" s="38">
        <v>148628.81</v>
      </c>
      <c r="F66" s="63" t="s">
        <v>339</v>
      </c>
      <c r="G66" s="60"/>
      <c r="H66" s="60"/>
      <c r="I66" s="38">
        <v>2408084.86</v>
      </c>
    </row>
    <row r="67" spans="1:9" x14ac:dyDescent="0.2">
      <c r="A67" s="59" t="s">
        <v>335</v>
      </c>
      <c r="B67" s="60"/>
      <c r="C67" s="60"/>
      <c r="D67" s="38">
        <v>113560.68</v>
      </c>
      <c r="F67" s="63" t="s">
        <v>340</v>
      </c>
      <c r="G67" s="60"/>
      <c r="H67" s="60"/>
      <c r="I67" s="38">
        <v>3708148.43</v>
      </c>
    </row>
    <row r="68" spans="1:9" x14ac:dyDescent="0.2">
      <c r="A68" s="59" t="s">
        <v>336</v>
      </c>
      <c r="B68" s="60"/>
      <c r="C68" s="60"/>
      <c r="D68" s="61">
        <v>-102.15</v>
      </c>
      <c r="F68" s="63" t="s">
        <v>341</v>
      </c>
      <c r="G68" s="60"/>
      <c r="H68" s="60"/>
      <c r="I68" s="38">
        <v>1903955.78</v>
      </c>
    </row>
    <row r="69" spans="1:9" x14ac:dyDescent="0.2">
      <c r="A69" s="59"/>
      <c r="B69" s="60"/>
      <c r="C69" s="60"/>
      <c r="D69" s="61"/>
      <c r="F69" s="63"/>
      <c r="G69" s="60"/>
      <c r="H69" s="60"/>
      <c r="I69" s="38"/>
    </row>
    <row r="70" spans="1:9" x14ac:dyDescent="0.2">
      <c r="A70" s="59" t="s">
        <v>337</v>
      </c>
      <c r="B70" s="60"/>
      <c r="C70" s="60"/>
      <c r="D70" s="38">
        <v>108922.39</v>
      </c>
      <c r="F70" s="63" t="s">
        <v>342</v>
      </c>
      <c r="G70" s="60"/>
      <c r="H70" s="60"/>
      <c r="I70" s="38">
        <v>4273733.12</v>
      </c>
    </row>
    <row r="71" spans="1:9" x14ac:dyDescent="0.2">
      <c r="A71" s="56" t="s">
        <v>300</v>
      </c>
      <c r="B71" s="57"/>
      <c r="C71" s="57"/>
      <c r="D71" s="58">
        <v>5219918.99</v>
      </c>
      <c r="F71" s="63" t="s">
        <v>343</v>
      </c>
      <c r="G71" s="60"/>
      <c r="H71" s="60"/>
      <c r="I71" s="38">
        <v>1380818.11</v>
      </c>
    </row>
    <row r="72" spans="1:9" x14ac:dyDescent="0.2">
      <c r="A72" s="59" t="s">
        <v>329</v>
      </c>
      <c r="B72" s="60"/>
      <c r="C72" s="60"/>
      <c r="D72" s="38">
        <v>1031312.88</v>
      </c>
      <c r="F72" s="63" t="s">
        <v>344</v>
      </c>
      <c r="G72" s="60"/>
      <c r="H72" s="60"/>
      <c r="I72" s="38">
        <v>1461663.99</v>
      </c>
    </row>
    <row r="73" spans="1:9" x14ac:dyDescent="0.2">
      <c r="A73" s="59" t="s">
        <v>330</v>
      </c>
      <c r="B73" s="60"/>
      <c r="C73" s="60"/>
      <c r="D73" s="38">
        <v>401828.14</v>
      </c>
      <c r="F73" s="63" t="s">
        <v>345</v>
      </c>
      <c r="G73" s="60"/>
      <c r="H73" s="60"/>
      <c r="I73" s="38">
        <v>1390692.45</v>
      </c>
    </row>
    <row r="74" spans="1:9" x14ac:dyDescent="0.2">
      <c r="A74" s="59" t="s">
        <v>331</v>
      </c>
      <c r="B74" s="60"/>
      <c r="C74" s="60"/>
      <c r="D74" s="38">
        <v>477310.85</v>
      </c>
      <c r="F74" s="63" t="s">
        <v>346</v>
      </c>
      <c r="G74" s="60"/>
      <c r="H74" s="60"/>
      <c r="I74" s="38">
        <v>4660972.49</v>
      </c>
    </row>
    <row r="75" spans="1:9" x14ac:dyDescent="0.2">
      <c r="A75" s="59" t="s">
        <v>332</v>
      </c>
      <c r="B75" s="60"/>
      <c r="C75" s="60"/>
      <c r="D75" s="38">
        <v>691195.25</v>
      </c>
      <c r="F75" s="63" t="s">
        <v>347</v>
      </c>
      <c r="G75" s="60"/>
      <c r="H75" s="60"/>
      <c r="I75" s="38">
        <v>1745505.84</v>
      </c>
    </row>
    <row r="76" spans="1:9" x14ac:dyDescent="0.2">
      <c r="A76" s="59" t="s">
        <v>333</v>
      </c>
      <c r="B76" s="60"/>
      <c r="C76" s="60"/>
      <c r="D76" s="38">
        <v>1085216.95</v>
      </c>
      <c r="F76" s="63" t="s">
        <v>348</v>
      </c>
      <c r="G76" s="60"/>
      <c r="H76" s="60"/>
      <c r="I76" s="38">
        <v>1845185.62</v>
      </c>
    </row>
    <row r="77" spans="1:9" x14ac:dyDescent="0.2">
      <c r="A77" s="59"/>
      <c r="B77" s="60"/>
      <c r="C77" s="60"/>
      <c r="D77" s="38"/>
      <c r="F77" s="63"/>
      <c r="G77" s="60"/>
      <c r="H77" s="60"/>
      <c r="I77" s="38"/>
    </row>
    <row r="78" spans="1:9" x14ac:dyDescent="0.2">
      <c r="A78" s="59" t="s">
        <v>334</v>
      </c>
      <c r="B78" s="60"/>
      <c r="C78" s="60"/>
      <c r="D78" s="38">
        <v>579882.71</v>
      </c>
      <c r="F78" s="63" t="s">
        <v>349</v>
      </c>
      <c r="G78" s="60"/>
      <c r="H78" s="60"/>
      <c r="I78" s="38">
        <v>2072797.13</v>
      </c>
    </row>
    <row r="79" spans="1:9" x14ac:dyDescent="0.2">
      <c r="A79" s="59"/>
      <c r="B79" s="60"/>
      <c r="C79" s="60"/>
      <c r="D79" s="38"/>
      <c r="F79" s="63"/>
      <c r="G79" s="60"/>
      <c r="H79" s="60"/>
      <c r="I79" s="38"/>
    </row>
    <row r="80" spans="1:9" x14ac:dyDescent="0.2">
      <c r="A80" s="59" t="s">
        <v>335</v>
      </c>
      <c r="B80" s="60"/>
      <c r="C80" s="60"/>
      <c r="D80" s="38">
        <v>497901.7</v>
      </c>
      <c r="F80" s="63" t="s">
        <v>350</v>
      </c>
      <c r="G80" s="60"/>
      <c r="H80" s="60"/>
      <c r="I80" s="38">
        <v>1018351.99</v>
      </c>
    </row>
    <row r="81" spans="1:9" x14ac:dyDescent="0.2">
      <c r="A81" s="59" t="s">
        <v>337</v>
      </c>
      <c r="B81" s="60"/>
      <c r="C81" s="60"/>
      <c r="D81" s="38">
        <v>455270.51</v>
      </c>
      <c r="F81" s="63" t="s">
        <v>351</v>
      </c>
      <c r="G81" s="60"/>
      <c r="H81" s="60"/>
      <c r="I81" s="38">
        <v>811925.73</v>
      </c>
    </row>
    <row r="82" spans="1:9" x14ac:dyDescent="0.2">
      <c r="A82" s="56" t="s">
        <v>301</v>
      </c>
      <c r="B82" s="57"/>
      <c r="C82" s="57"/>
      <c r="D82" s="58">
        <v>439835.26</v>
      </c>
      <c r="F82" s="63" t="s">
        <v>352</v>
      </c>
      <c r="G82" s="60"/>
      <c r="H82" s="60"/>
      <c r="I82" s="38">
        <v>214610.44</v>
      </c>
    </row>
    <row r="83" spans="1:9" x14ac:dyDescent="0.2">
      <c r="A83" s="59" t="s">
        <v>329</v>
      </c>
      <c r="B83" s="60"/>
      <c r="C83" s="60"/>
      <c r="D83" s="38">
        <v>78454.58</v>
      </c>
    </row>
    <row r="84" spans="1:9" x14ac:dyDescent="0.2">
      <c r="A84" s="59" t="s">
        <v>330</v>
      </c>
      <c r="B84" s="60"/>
      <c r="C84" s="60"/>
      <c r="D84" s="38">
        <v>35344.07</v>
      </c>
    </row>
    <row r="85" spans="1:9" x14ac:dyDescent="0.2">
      <c r="A85" s="59" t="s">
        <v>331</v>
      </c>
      <c r="B85" s="60"/>
      <c r="C85" s="60"/>
      <c r="D85" s="38">
        <v>41182.370000000003</v>
      </c>
    </row>
    <row r="86" spans="1:9" x14ac:dyDescent="0.2">
      <c r="A86" s="59" t="s">
        <v>332</v>
      </c>
      <c r="B86" s="60"/>
      <c r="C86" s="60"/>
      <c r="D86" s="38">
        <v>61192.54</v>
      </c>
    </row>
    <row r="87" spans="1:9" x14ac:dyDescent="0.2">
      <c r="A87" s="59" t="s">
        <v>333</v>
      </c>
      <c r="B87" s="60"/>
      <c r="C87" s="60"/>
      <c r="D87" s="38">
        <v>98941.69</v>
      </c>
    </row>
    <row r="88" spans="1:9" x14ac:dyDescent="0.2">
      <c r="A88" s="59" t="s">
        <v>334</v>
      </c>
      <c r="B88" s="60"/>
      <c r="C88" s="60"/>
      <c r="D88" s="38">
        <v>49622.38</v>
      </c>
    </row>
    <row r="89" spans="1:9" x14ac:dyDescent="0.2">
      <c r="A89" s="59" t="s">
        <v>335</v>
      </c>
      <c r="B89" s="60"/>
      <c r="C89" s="60"/>
      <c r="D89" s="38">
        <v>39131.53</v>
      </c>
    </row>
    <row r="90" spans="1:9" x14ac:dyDescent="0.2">
      <c r="A90" s="59" t="s">
        <v>337</v>
      </c>
      <c r="B90" s="60"/>
      <c r="C90" s="60"/>
      <c r="D90" s="38">
        <v>35966.1</v>
      </c>
    </row>
    <row r="91" spans="1:9" x14ac:dyDescent="0.2">
      <c r="A91" s="56" t="s">
        <v>302</v>
      </c>
      <c r="B91" s="57"/>
      <c r="C91" s="57"/>
      <c r="D91" s="58">
        <v>443942.77</v>
      </c>
    </row>
    <row r="92" spans="1:9" x14ac:dyDescent="0.2">
      <c r="A92" s="59" t="s">
        <v>329</v>
      </c>
      <c r="B92" s="60"/>
      <c r="C92" s="60"/>
      <c r="D92" s="38">
        <v>114817.69</v>
      </c>
    </row>
    <row r="93" spans="1:9" x14ac:dyDescent="0.2">
      <c r="A93" s="59" t="s">
        <v>330</v>
      </c>
      <c r="B93" s="60"/>
      <c r="C93" s="60"/>
      <c r="D93" s="38">
        <v>32832.67</v>
      </c>
    </row>
    <row r="94" spans="1:9" x14ac:dyDescent="0.2">
      <c r="A94" s="59" t="s">
        <v>331</v>
      </c>
      <c r="B94" s="60"/>
      <c r="C94" s="60"/>
      <c r="D94" s="38">
        <v>52897.22</v>
      </c>
    </row>
    <row r="95" spans="1:9" x14ac:dyDescent="0.2">
      <c r="A95" s="59" t="s">
        <v>332</v>
      </c>
      <c r="B95" s="60"/>
      <c r="C95" s="60"/>
      <c r="D95" s="38">
        <v>18388.77</v>
      </c>
    </row>
    <row r="96" spans="1:9" x14ac:dyDescent="0.2">
      <c r="A96" s="59" t="s">
        <v>333</v>
      </c>
      <c r="B96" s="60"/>
      <c r="C96" s="60"/>
      <c r="D96" s="38">
        <v>74554.399999999994</v>
      </c>
    </row>
    <row r="97" spans="1:4" x14ac:dyDescent="0.2">
      <c r="A97" s="59" t="s">
        <v>334</v>
      </c>
      <c r="B97" s="60"/>
      <c r="C97" s="60"/>
      <c r="D97" s="38">
        <v>66548.94</v>
      </c>
    </row>
    <row r="98" spans="1:4" x14ac:dyDescent="0.2">
      <c r="A98" s="59" t="s">
        <v>335</v>
      </c>
      <c r="B98" s="60"/>
      <c r="C98" s="60"/>
      <c r="D98" s="38">
        <v>53640.76</v>
      </c>
    </row>
    <row r="99" spans="1:4" x14ac:dyDescent="0.2">
      <c r="A99" s="59" t="s">
        <v>337</v>
      </c>
      <c r="B99" s="60"/>
      <c r="C99" s="60"/>
      <c r="D99" s="38">
        <v>30262.32</v>
      </c>
    </row>
    <row r="100" spans="1:4" x14ac:dyDescent="0.2">
      <c r="A100" s="56" t="s">
        <v>303</v>
      </c>
      <c r="B100" s="57"/>
      <c r="C100" s="57"/>
      <c r="D100" s="58">
        <v>686675.66</v>
      </c>
    </row>
    <row r="101" spans="1:4" x14ac:dyDescent="0.2">
      <c r="A101" s="59" t="s">
        <v>329</v>
      </c>
      <c r="B101" s="60"/>
      <c r="C101" s="60"/>
      <c r="D101" s="38">
        <v>184658.67</v>
      </c>
    </row>
    <row r="102" spans="1:4" x14ac:dyDescent="0.2">
      <c r="A102" s="59" t="s">
        <v>330</v>
      </c>
      <c r="B102" s="60"/>
      <c r="C102" s="60"/>
      <c r="D102" s="38">
        <v>62115.54</v>
      </c>
    </row>
    <row r="103" spans="1:4" x14ac:dyDescent="0.2">
      <c r="A103" s="59" t="s">
        <v>331</v>
      </c>
      <c r="B103" s="60"/>
      <c r="C103" s="60"/>
      <c r="D103" s="38">
        <v>87088.15</v>
      </c>
    </row>
    <row r="104" spans="1:4" x14ac:dyDescent="0.2">
      <c r="A104" s="59" t="s">
        <v>332</v>
      </c>
      <c r="B104" s="60"/>
      <c r="C104" s="60"/>
      <c r="D104" s="38">
        <v>20466.439999999999</v>
      </c>
    </row>
    <row r="105" spans="1:4" x14ac:dyDescent="0.2">
      <c r="A105" s="59" t="s">
        <v>333</v>
      </c>
      <c r="B105" s="60"/>
      <c r="C105" s="60"/>
      <c r="D105" s="38">
        <v>85257.83</v>
      </c>
    </row>
    <row r="106" spans="1:4" x14ac:dyDescent="0.2">
      <c r="A106" s="59" t="s">
        <v>334</v>
      </c>
      <c r="B106" s="60"/>
      <c r="C106" s="60"/>
      <c r="D106" s="38">
        <v>132828.03</v>
      </c>
    </row>
    <row r="107" spans="1:4" x14ac:dyDescent="0.2">
      <c r="A107" s="59" t="s">
        <v>335</v>
      </c>
      <c r="B107" s="60"/>
      <c r="C107" s="60"/>
      <c r="D107" s="38">
        <v>82379.679999999993</v>
      </c>
    </row>
    <row r="108" spans="1:4" x14ac:dyDescent="0.2">
      <c r="A108" s="59" t="s">
        <v>337</v>
      </c>
      <c r="B108" s="60"/>
      <c r="C108" s="60"/>
      <c r="D108" s="38">
        <v>31881.32</v>
      </c>
    </row>
    <row r="109" spans="1:4" x14ac:dyDescent="0.2">
      <c r="A109" s="56" t="s">
        <v>338</v>
      </c>
      <c r="B109" s="57"/>
      <c r="C109" s="57"/>
      <c r="D109" s="58">
        <v>3210902.55</v>
      </c>
    </row>
    <row r="110" spans="1:4" x14ac:dyDescent="0.2">
      <c r="A110" s="59" t="s">
        <v>329</v>
      </c>
      <c r="B110" s="60"/>
      <c r="C110" s="60"/>
      <c r="D110" s="38">
        <v>591724.75</v>
      </c>
    </row>
    <row r="111" spans="1:4" x14ac:dyDescent="0.2">
      <c r="A111" s="59" t="s">
        <v>330</v>
      </c>
      <c r="B111" s="60"/>
      <c r="C111" s="60"/>
      <c r="D111" s="38">
        <v>259911.18</v>
      </c>
    </row>
    <row r="112" spans="1:4" x14ac:dyDescent="0.2">
      <c r="A112" s="59" t="s">
        <v>331</v>
      </c>
      <c r="B112" s="60"/>
      <c r="C112" s="60"/>
      <c r="D112" s="38">
        <v>266705.09000000003</v>
      </c>
    </row>
    <row r="113" spans="1:4" x14ac:dyDescent="0.2">
      <c r="A113" s="59" t="s">
        <v>332</v>
      </c>
      <c r="B113" s="60"/>
      <c r="C113" s="60"/>
      <c r="D113" s="38">
        <v>444534.92</v>
      </c>
    </row>
    <row r="114" spans="1:4" x14ac:dyDescent="0.2">
      <c r="A114" s="59" t="s">
        <v>333</v>
      </c>
      <c r="B114" s="60"/>
      <c r="C114" s="60"/>
      <c r="D114" s="38">
        <v>680356.73</v>
      </c>
    </row>
    <row r="115" spans="1:4" x14ac:dyDescent="0.2">
      <c r="A115" s="59" t="s">
        <v>334</v>
      </c>
      <c r="B115" s="60"/>
      <c r="C115" s="60"/>
      <c r="D115" s="38">
        <v>353539.07</v>
      </c>
    </row>
    <row r="116" spans="1:4" x14ac:dyDescent="0.2">
      <c r="A116" s="59" t="s">
        <v>335</v>
      </c>
      <c r="B116" s="60"/>
      <c r="C116" s="60"/>
      <c r="D116" s="38">
        <v>343096.52</v>
      </c>
    </row>
    <row r="117" spans="1:4" x14ac:dyDescent="0.2">
      <c r="A117" s="59" t="s">
        <v>336</v>
      </c>
      <c r="B117" s="60"/>
      <c r="C117" s="60"/>
      <c r="D117" s="61">
        <v>-518.16</v>
      </c>
    </row>
    <row r="118" spans="1:4" x14ac:dyDescent="0.2">
      <c r="A118" s="59" t="s">
        <v>337</v>
      </c>
      <c r="B118" s="60"/>
      <c r="C118" s="60"/>
      <c r="D118" s="38">
        <v>271552.45</v>
      </c>
    </row>
    <row r="119" spans="1:4" x14ac:dyDescent="0.2">
      <c r="A119" s="56" t="s">
        <v>339</v>
      </c>
      <c r="B119" s="57"/>
      <c r="C119" s="57"/>
      <c r="D119" s="58">
        <v>2408084.86</v>
      </c>
    </row>
    <row r="120" spans="1:4" x14ac:dyDescent="0.2">
      <c r="A120" s="59" t="s">
        <v>333</v>
      </c>
      <c r="B120" s="60"/>
      <c r="C120" s="60"/>
      <c r="D120" s="38">
        <v>1513654.9</v>
      </c>
    </row>
    <row r="121" spans="1:4" x14ac:dyDescent="0.2">
      <c r="A121" s="59" t="s">
        <v>334</v>
      </c>
      <c r="B121" s="60"/>
      <c r="C121" s="60"/>
      <c r="D121" s="38">
        <v>347590.16</v>
      </c>
    </row>
    <row r="122" spans="1:4" x14ac:dyDescent="0.2">
      <c r="A122" s="59" t="s">
        <v>335</v>
      </c>
      <c r="B122" s="60"/>
      <c r="C122" s="60"/>
      <c r="D122" s="38">
        <v>320900.67</v>
      </c>
    </row>
    <row r="123" spans="1:4" x14ac:dyDescent="0.2">
      <c r="A123" s="59" t="s">
        <v>336</v>
      </c>
      <c r="B123" s="60"/>
      <c r="C123" s="60"/>
      <c r="D123" s="62">
        <v>-41657.14</v>
      </c>
    </row>
    <row r="124" spans="1:4" x14ac:dyDescent="0.2">
      <c r="A124" s="59" t="s">
        <v>337</v>
      </c>
      <c r="B124" s="60"/>
      <c r="C124" s="60"/>
      <c r="D124" s="38">
        <v>267596.27</v>
      </c>
    </row>
    <row r="125" spans="1:4" x14ac:dyDescent="0.2">
      <c r="A125" s="56" t="s">
        <v>340</v>
      </c>
      <c r="B125" s="57"/>
      <c r="C125" s="57"/>
      <c r="D125" s="58">
        <v>3708148.43</v>
      </c>
    </row>
    <row r="126" spans="1:4" x14ac:dyDescent="0.2">
      <c r="A126" s="59" t="s">
        <v>333</v>
      </c>
      <c r="B126" s="60"/>
      <c r="C126" s="60"/>
      <c r="D126" s="38">
        <v>2054759.3</v>
      </c>
    </row>
    <row r="127" spans="1:4" x14ac:dyDescent="0.2">
      <c r="A127" s="59" t="s">
        <v>334</v>
      </c>
      <c r="B127" s="60"/>
      <c r="C127" s="60"/>
      <c r="D127" s="38">
        <v>605454.74</v>
      </c>
    </row>
    <row r="128" spans="1:4" x14ac:dyDescent="0.2">
      <c r="A128" s="59" t="s">
        <v>335</v>
      </c>
      <c r="B128" s="60"/>
      <c r="C128" s="60"/>
      <c r="D128" s="38">
        <v>579435.26</v>
      </c>
    </row>
    <row r="129" spans="1:4" x14ac:dyDescent="0.2">
      <c r="A129" s="59" t="s">
        <v>336</v>
      </c>
      <c r="B129" s="60"/>
      <c r="C129" s="60"/>
      <c r="D129" s="62">
        <v>-51232.06</v>
      </c>
    </row>
    <row r="130" spans="1:4" x14ac:dyDescent="0.2">
      <c r="A130" s="59" t="s">
        <v>337</v>
      </c>
      <c r="B130" s="60"/>
      <c r="C130" s="60"/>
      <c r="D130" s="38">
        <v>519731.19</v>
      </c>
    </row>
    <row r="131" spans="1:4" x14ac:dyDescent="0.2">
      <c r="A131" s="56" t="s">
        <v>341</v>
      </c>
      <c r="B131" s="57"/>
      <c r="C131" s="57"/>
      <c r="D131" s="58">
        <v>1903955.78</v>
      </c>
    </row>
    <row r="132" spans="1:4" x14ac:dyDescent="0.2">
      <c r="A132" s="59" t="s">
        <v>333</v>
      </c>
      <c r="B132" s="60"/>
      <c r="C132" s="60"/>
      <c r="D132" s="38">
        <v>928896.66</v>
      </c>
    </row>
    <row r="133" spans="1:4" x14ac:dyDescent="0.2">
      <c r="A133" s="59" t="s">
        <v>334</v>
      </c>
      <c r="B133" s="60"/>
      <c r="C133" s="60"/>
      <c r="D133" s="38">
        <v>350485.43</v>
      </c>
    </row>
    <row r="134" spans="1:4" x14ac:dyDescent="0.2">
      <c r="A134" s="59" t="s">
        <v>335</v>
      </c>
      <c r="B134" s="60"/>
      <c r="C134" s="60"/>
      <c r="D134" s="38">
        <v>361515.93</v>
      </c>
    </row>
    <row r="135" spans="1:4" x14ac:dyDescent="0.2">
      <c r="A135" s="59" t="s">
        <v>336</v>
      </c>
      <c r="B135" s="60"/>
      <c r="C135" s="60"/>
      <c r="D135" s="62">
        <v>-8993.11</v>
      </c>
    </row>
    <row r="136" spans="1:4" x14ac:dyDescent="0.2">
      <c r="A136" s="59" t="s">
        <v>337</v>
      </c>
      <c r="B136" s="60"/>
      <c r="C136" s="60"/>
      <c r="D136" s="38">
        <v>272050.87</v>
      </c>
    </row>
    <row r="137" spans="1:4" x14ac:dyDescent="0.2">
      <c r="A137" s="56" t="s">
        <v>342</v>
      </c>
      <c r="B137" s="57"/>
      <c r="C137" s="57"/>
      <c r="D137" s="58">
        <v>4273733.12</v>
      </c>
    </row>
    <row r="138" spans="1:4" x14ac:dyDescent="0.2">
      <c r="A138" s="59" t="s">
        <v>329</v>
      </c>
      <c r="B138" s="60"/>
      <c r="C138" s="60"/>
      <c r="D138" s="38">
        <v>816708.43</v>
      </c>
    </row>
    <row r="139" spans="1:4" x14ac:dyDescent="0.2">
      <c r="A139" s="59" t="s">
        <v>330</v>
      </c>
      <c r="B139" s="60"/>
      <c r="C139" s="60"/>
      <c r="D139" s="38">
        <v>338399.53</v>
      </c>
    </row>
    <row r="140" spans="1:4" x14ac:dyDescent="0.2">
      <c r="A140" s="59" t="s">
        <v>331</v>
      </c>
      <c r="B140" s="60"/>
      <c r="C140" s="60"/>
      <c r="D140" s="38">
        <v>329673.77</v>
      </c>
    </row>
    <row r="141" spans="1:4" x14ac:dyDescent="0.2">
      <c r="A141" s="59" t="s">
        <v>332</v>
      </c>
      <c r="B141" s="60"/>
      <c r="C141" s="60"/>
      <c r="D141" s="38">
        <v>628159.19999999995</v>
      </c>
    </row>
    <row r="142" spans="1:4" x14ac:dyDescent="0.2">
      <c r="A142" s="59" t="s">
        <v>333</v>
      </c>
      <c r="B142" s="60"/>
      <c r="C142" s="60"/>
      <c r="D142" s="38">
        <v>933772.45</v>
      </c>
    </row>
    <row r="143" spans="1:4" x14ac:dyDescent="0.2">
      <c r="A143" s="59" t="s">
        <v>334</v>
      </c>
      <c r="B143" s="60"/>
      <c r="C143" s="60"/>
      <c r="D143" s="38">
        <v>455529.74</v>
      </c>
    </row>
    <row r="144" spans="1:4" x14ac:dyDescent="0.2">
      <c r="A144" s="59" t="s">
        <v>335</v>
      </c>
      <c r="B144" s="60"/>
      <c r="C144" s="60"/>
      <c r="D144" s="38">
        <v>382415.42</v>
      </c>
    </row>
    <row r="145" spans="1:4" x14ac:dyDescent="0.2">
      <c r="A145" s="59" t="s">
        <v>337</v>
      </c>
      <c r="B145" s="60"/>
      <c r="C145" s="60"/>
      <c r="D145" s="38">
        <v>389074.58</v>
      </c>
    </row>
    <row r="146" spans="1:4" x14ac:dyDescent="0.2">
      <c r="A146" s="56" t="s">
        <v>343</v>
      </c>
      <c r="B146" s="57"/>
      <c r="C146" s="57"/>
      <c r="D146" s="58">
        <v>1380818.11</v>
      </c>
    </row>
    <row r="147" spans="1:4" x14ac:dyDescent="0.2">
      <c r="A147" s="59" t="s">
        <v>329</v>
      </c>
      <c r="B147" s="60"/>
      <c r="C147" s="60"/>
      <c r="D147" s="38">
        <v>256655.34</v>
      </c>
    </row>
    <row r="148" spans="1:4" x14ac:dyDescent="0.2">
      <c r="A148" s="59" t="s">
        <v>330</v>
      </c>
      <c r="B148" s="60"/>
      <c r="C148" s="60"/>
      <c r="D148" s="38">
        <v>108044.4</v>
      </c>
    </row>
    <row r="149" spans="1:4" x14ac:dyDescent="0.2">
      <c r="A149" s="59" t="s">
        <v>331</v>
      </c>
      <c r="B149" s="60"/>
      <c r="C149" s="60"/>
      <c r="D149" s="38">
        <v>123550.93</v>
      </c>
    </row>
    <row r="150" spans="1:4" x14ac:dyDescent="0.2">
      <c r="A150" s="59" t="s">
        <v>332</v>
      </c>
      <c r="B150" s="60"/>
      <c r="C150" s="60"/>
      <c r="D150" s="38">
        <v>191159.48</v>
      </c>
    </row>
    <row r="151" spans="1:4" x14ac:dyDescent="0.2">
      <c r="A151" s="59" t="s">
        <v>333</v>
      </c>
      <c r="B151" s="60"/>
      <c r="C151" s="60"/>
      <c r="D151" s="38">
        <v>320093.89</v>
      </c>
    </row>
    <row r="152" spans="1:4" x14ac:dyDescent="0.2">
      <c r="A152" s="59" t="s">
        <v>334</v>
      </c>
      <c r="B152" s="60"/>
      <c r="C152" s="60"/>
      <c r="D152" s="38">
        <v>146017.97</v>
      </c>
    </row>
    <row r="153" spans="1:4" x14ac:dyDescent="0.2">
      <c r="A153" s="59" t="s">
        <v>335</v>
      </c>
      <c r="B153" s="60"/>
      <c r="C153" s="60"/>
      <c r="D153" s="38">
        <v>117836.27</v>
      </c>
    </row>
    <row r="154" spans="1:4" x14ac:dyDescent="0.2">
      <c r="A154" s="59" t="s">
        <v>337</v>
      </c>
      <c r="B154" s="60"/>
      <c r="C154" s="60"/>
      <c r="D154" s="38">
        <v>117459.83</v>
      </c>
    </row>
    <row r="155" spans="1:4" x14ac:dyDescent="0.2">
      <c r="A155" s="56" t="s">
        <v>344</v>
      </c>
      <c r="B155" s="57"/>
      <c r="C155" s="57"/>
      <c r="D155" s="58">
        <v>1461663.99</v>
      </c>
    </row>
    <row r="156" spans="1:4" x14ac:dyDescent="0.2">
      <c r="A156" s="59" t="s">
        <v>329</v>
      </c>
      <c r="B156" s="60"/>
      <c r="C156" s="60"/>
      <c r="D156" s="38">
        <v>266878.05</v>
      </c>
    </row>
    <row r="157" spans="1:4" x14ac:dyDescent="0.2">
      <c r="A157" s="59" t="s">
        <v>330</v>
      </c>
      <c r="B157" s="60"/>
      <c r="C157" s="60"/>
      <c r="D157" s="38">
        <v>116482.46</v>
      </c>
    </row>
    <row r="158" spans="1:4" x14ac:dyDescent="0.2">
      <c r="A158" s="59" t="s">
        <v>331</v>
      </c>
      <c r="B158" s="60"/>
      <c r="C158" s="60"/>
      <c r="D158" s="38">
        <v>112442.96</v>
      </c>
    </row>
    <row r="159" spans="1:4" x14ac:dyDescent="0.2">
      <c r="A159" s="59" t="s">
        <v>332</v>
      </c>
      <c r="B159" s="60"/>
      <c r="C159" s="60"/>
      <c r="D159" s="38">
        <v>214191.02</v>
      </c>
    </row>
    <row r="160" spans="1:4" x14ac:dyDescent="0.2">
      <c r="A160" s="59" t="s">
        <v>333</v>
      </c>
      <c r="B160" s="60"/>
      <c r="C160" s="60"/>
      <c r="D160" s="38">
        <v>331934.75</v>
      </c>
    </row>
    <row r="161" spans="1:4" x14ac:dyDescent="0.2">
      <c r="A161" s="59" t="s">
        <v>334</v>
      </c>
      <c r="B161" s="60"/>
      <c r="C161" s="60"/>
      <c r="D161" s="38">
        <v>161076.78</v>
      </c>
    </row>
    <row r="162" spans="1:4" x14ac:dyDescent="0.2">
      <c r="A162" s="59" t="s">
        <v>335</v>
      </c>
      <c r="B162" s="60"/>
      <c r="C162" s="60"/>
      <c r="D162" s="38">
        <v>125325.26</v>
      </c>
    </row>
    <row r="163" spans="1:4" x14ac:dyDescent="0.2">
      <c r="A163" s="59" t="s">
        <v>337</v>
      </c>
      <c r="B163" s="60"/>
      <c r="C163" s="60"/>
      <c r="D163" s="38">
        <v>133332.71</v>
      </c>
    </row>
    <row r="164" spans="1:4" x14ac:dyDescent="0.2">
      <c r="A164" s="56" t="s">
        <v>345</v>
      </c>
      <c r="B164" s="57"/>
      <c r="C164" s="57"/>
      <c r="D164" s="58">
        <v>1390692.45</v>
      </c>
    </row>
    <row r="165" spans="1:4" x14ac:dyDescent="0.2">
      <c r="A165" s="59" t="s">
        <v>329</v>
      </c>
      <c r="B165" s="60"/>
      <c r="C165" s="60"/>
      <c r="D165" s="38">
        <v>238185.76</v>
      </c>
    </row>
    <row r="166" spans="1:4" x14ac:dyDescent="0.2">
      <c r="A166" s="59" t="s">
        <v>330</v>
      </c>
      <c r="B166" s="60"/>
      <c r="C166" s="60"/>
      <c r="D166" s="38">
        <v>104160.42</v>
      </c>
    </row>
    <row r="167" spans="1:4" x14ac:dyDescent="0.2">
      <c r="A167" s="59" t="s">
        <v>331</v>
      </c>
      <c r="B167" s="60"/>
      <c r="C167" s="60"/>
      <c r="D167" s="38">
        <v>106222.29</v>
      </c>
    </row>
    <row r="168" spans="1:4" x14ac:dyDescent="0.2">
      <c r="A168" s="59" t="s">
        <v>332</v>
      </c>
      <c r="B168" s="60"/>
      <c r="C168" s="60"/>
      <c r="D168" s="38">
        <v>203073.98</v>
      </c>
    </row>
    <row r="169" spans="1:4" x14ac:dyDescent="0.2">
      <c r="A169" s="59" t="s">
        <v>333</v>
      </c>
      <c r="B169" s="60"/>
      <c r="C169" s="60"/>
      <c r="D169" s="38">
        <v>340394.92</v>
      </c>
    </row>
    <row r="170" spans="1:4" x14ac:dyDescent="0.2">
      <c r="A170" s="59" t="s">
        <v>334</v>
      </c>
      <c r="B170" s="60"/>
      <c r="C170" s="60"/>
      <c r="D170" s="38">
        <v>154174.07</v>
      </c>
    </row>
    <row r="171" spans="1:4" x14ac:dyDescent="0.2">
      <c r="A171" s="59" t="s">
        <v>335</v>
      </c>
      <c r="B171" s="60"/>
      <c r="C171" s="60"/>
      <c r="D171" s="38">
        <v>120227.45</v>
      </c>
    </row>
    <row r="172" spans="1:4" x14ac:dyDescent="0.2">
      <c r="A172" s="59" t="s">
        <v>337</v>
      </c>
      <c r="B172" s="60"/>
      <c r="C172" s="60"/>
      <c r="D172" s="38">
        <v>124253.56</v>
      </c>
    </row>
    <row r="173" spans="1:4" x14ac:dyDescent="0.2">
      <c r="A173" s="56" t="s">
        <v>346</v>
      </c>
      <c r="B173" s="57"/>
      <c r="C173" s="57"/>
      <c r="D173" s="58">
        <v>4660972.49</v>
      </c>
    </row>
    <row r="174" spans="1:4" x14ac:dyDescent="0.2">
      <c r="A174" s="59" t="s">
        <v>329</v>
      </c>
      <c r="B174" s="60"/>
      <c r="C174" s="60"/>
      <c r="D174" s="38">
        <v>943229.75</v>
      </c>
    </row>
    <row r="175" spans="1:4" x14ac:dyDescent="0.2">
      <c r="A175" s="59" t="s">
        <v>330</v>
      </c>
      <c r="B175" s="60"/>
      <c r="C175" s="60"/>
      <c r="D175" s="38">
        <v>358776.19</v>
      </c>
    </row>
    <row r="176" spans="1:4" x14ac:dyDescent="0.2">
      <c r="A176" s="59" t="s">
        <v>331</v>
      </c>
      <c r="B176" s="60"/>
      <c r="C176" s="60"/>
      <c r="D176" s="38">
        <v>375236.87</v>
      </c>
    </row>
    <row r="177" spans="1:4" x14ac:dyDescent="0.2">
      <c r="A177" s="59" t="s">
        <v>332</v>
      </c>
      <c r="B177" s="60"/>
      <c r="C177" s="60"/>
      <c r="D177" s="38">
        <v>621029.49</v>
      </c>
    </row>
    <row r="178" spans="1:4" x14ac:dyDescent="0.2">
      <c r="A178" s="59" t="s">
        <v>333</v>
      </c>
      <c r="B178" s="60"/>
      <c r="C178" s="60"/>
      <c r="D178" s="38">
        <v>924679.84</v>
      </c>
    </row>
    <row r="179" spans="1:4" x14ac:dyDescent="0.2">
      <c r="A179" s="59" t="s">
        <v>334</v>
      </c>
      <c r="B179" s="60"/>
      <c r="C179" s="60"/>
      <c r="D179" s="38">
        <v>491407.63</v>
      </c>
    </row>
    <row r="180" spans="1:4" x14ac:dyDescent="0.2">
      <c r="A180" s="59" t="s">
        <v>335</v>
      </c>
      <c r="B180" s="60"/>
      <c r="C180" s="60"/>
      <c r="D180" s="38">
        <v>338111.7</v>
      </c>
    </row>
    <row r="181" spans="1:4" x14ac:dyDescent="0.2">
      <c r="A181" s="59" t="s">
        <v>336</v>
      </c>
      <c r="B181" s="60"/>
      <c r="C181" s="60"/>
      <c r="D181" s="38">
        <v>88491.53</v>
      </c>
    </row>
    <row r="182" spans="1:4" x14ac:dyDescent="0.2">
      <c r="A182" s="59" t="s">
        <v>337</v>
      </c>
      <c r="B182" s="60"/>
      <c r="C182" s="60"/>
      <c r="D182" s="38">
        <v>520009.49</v>
      </c>
    </row>
    <row r="183" spans="1:4" x14ac:dyDescent="0.2">
      <c r="A183" s="56" t="s">
        <v>347</v>
      </c>
      <c r="B183" s="57"/>
      <c r="C183" s="57"/>
      <c r="D183" s="58">
        <v>1745505.84</v>
      </c>
    </row>
    <row r="184" spans="1:4" x14ac:dyDescent="0.2">
      <c r="A184" s="59" t="s">
        <v>329</v>
      </c>
      <c r="B184" s="60"/>
      <c r="C184" s="60"/>
      <c r="D184" s="38">
        <v>337611.35</v>
      </c>
    </row>
    <row r="185" spans="1:4" x14ac:dyDescent="0.2">
      <c r="A185" s="59" t="s">
        <v>330</v>
      </c>
      <c r="B185" s="60"/>
      <c r="C185" s="60"/>
      <c r="D185" s="38">
        <v>131684.66</v>
      </c>
    </row>
    <row r="186" spans="1:4" x14ac:dyDescent="0.2">
      <c r="A186" s="59" t="s">
        <v>331</v>
      </c>
      <c r="B186" s="60"/>
      <c r="C186" s="60"/>
      <c r="D186" s="38">
        <v>145042.97</v>
      </c>
    </row>
    <row r="187" spans="1:4" x14ac:dyDescent="0.2">
      <c r="A187" s="59" t="s">
        <v>332</v>
      </c>
      <c r="B187" s="60"/>
      <c r="C187" s="60"/>
      <c r="D187" s="38">
        <v>250924.66</v>
      </c>
    </row>
    <row r="188" spans="1:4" x14ac:dyDescent="0.2">
      <c r="A188" s="59" t="s">
        <v>333</v>
      </c>
      <c r="B188" s="60"/>
      <c r="C188" s="60"/>
      <c r="D188" s="38">
        <v>395105.93</v>
      </c>
    </row>
    <row r="189" spans="1:4" x14ac:dyDescent="0.2">
      <c r="A189" s="59" t="s">
        <v>334</v>
      </c>
      <c r="B189" s="60"/>
      <c r="C189" s="60"/>
      <c r="D189" s="38">
        <v>181545.77</v>
      </c>
    </row>
    <row r="190" spans="1:4" x14ac:dyDescent="0.2">
      <c r="A190" s="59" t="s">
        <v>335</v>
      </c>
      <c r="B190" s="60"/>
      <c r="C190" s="60"/>
      <c r="D190" s="38">
        <v>139705.07999999999</v>
      </c>
    </row>
    <row r="191" spans="1:4" x14ac:dyDescent="0.2">
      <c r="A191" s="59" t="s">
        <v>337</v>
      </c>
      <c r="B191" s="60"/>
      <c r="C191" s="60"/>
      <c r="D191" s="38">
        <v>163885.42000000001</v>
      </c>
    </row>
    <row r="192" spans="1:4" x14ac:dyDescent="0.2">
      <c r="A192" s="56" t="s">
        <v>348</v>
      </c>
      <c r="B192" s="57"/>
      <c r="C192" s="57"/>
      <c r="D192" s="58">
        <v>1845185.62</v>
      </c>
    </row>
    <row r="193" spans="1:4" x14ac:dyDescent="0.2">
      <c r="A193" s="59" t="s">
        <v>329</v>
      </c>
      <c r="B193" s="60"/>
      <c r="C193" s="60"/>
      <c r="D193" s="38">
        <v>374805.43</v>
      </c>
    </row>
    <row r="194" spans="1:4" x14ac:dyDescent="0.2">
      <c r="A194" s="59" t="s">
        <v>330</v>
      </c>
      <c r="B194" s="60"/>
      <c r="C194" s="60"/>
      <c r="D194" s="38">
        <v>147492.97</v>
      </c>
    </row>
    <row r="195" spans="1:4" x14ac:dyDescent="0.2">
      <c r="A195" s="59" t="s">
        <v>331</v>
      </c>
      <c r="B195" s="60"/>
      <c r="C195" s="60"/>
      <c r="D195" s="38">
        <v>152698.14000000001</v>
      </c>
    </row>
    <row r="196" spans="1:4" x14ac:dyDescent="0.2">
      <c r="A196" s="59" t="s">
        <v>332</v>
      </c>
      <c r="B196" s="60"/>
      <c r="C196" s="60"/>
      <c r="D196" s="38">
        <v>263623.48</v>
      </c>
    </row>
    <row r="197" spans="1:4" x14ac:dyDescent="0.2">
      <c r="A197" s="59" t="s">
        <v>333</v>
      </c>
      <c r="B197" s="60"/>
      <c r="C197" s="60"/>
      <c r="D197" s="38">
        <v>379225.77</v>
      </c>
    </row>
    <row r="198" spans="1:4" x14ac:dyDescent="0.2">
      <c r="A198" s="59" t="s">
        <v>334</v>
      </c>
      <c r="B198" s="60"/>
      <c r="C198" s="60"/>
      <c r="D198" s="38">
        <v>188788.81</v>
      </c>
    </row>
    <row r="199" spans="1:4" x14ac:dyDescent="0.2">
      <c r="A199" s="59" t="s">
        <v>335</v>
      </c>
      <c r="B199" s="60"/>
      <c r="C199" s="60"/>
      <c r="D199" s="38">
        <v>155211.35999999999</v>
      </c>
    </row>
    <row r="200" spans="1:4" x14ac:dyDescent="0.2">
      <c r="A200" s="59" t="s">
        <v>337</v>
      </c>
      <c r="B200" s="60"/>
      <c r="C200" s="60"/>
      <c r="D200" s="38">
        <v>183339.66</v>
      </c>
    </row>
    <row r="201" spans="1:4" x14ac:dyDescent="0.2">
      <c r="A201" s="56" t="s">
        <v>349</v>
      </c>
      <c r="B201" s="57"/>
      <c r="C201" s="57"/>
      <c r="D201" s="58">
        <v>2072797.13</v>
      </c>
    </row>
    <row r="202" spans="1:4" x14ac:dyDescent="0.2">
      <c r="A202" s="59" t="s">
        <v>329</v>
      </c>
      <c r="B202" s="60"/>
      <c r="C202" s="60"/>
      <c r="D202" s="38">
        <v>423462.89</v>
      </c>
    </row>
    <row r="203" spans="1:4" x14ac:dyDescent="0.2">
      <c r="A203" s="59" t="s">
        <v>330</v>
      </c>
      <c r="B203" s="60"/>
      <c r="C203" s="60"/>
      <c r="D203" s="38">
        <v>165003.31</v>
      </c>
    </row>
    <row r="204" spans="1:4" x14ac:dyDescent="0.2">
      <c r="A204" s="59" t="s">
        <v>331</v>
      </c>
      <c r="B204" s="60"/>
      <c r="C204" s="60"/>
      <c r="D204" s="38">
        <v>168512.88</v>
      </c>
    </row>
    <row r="205" spans="1:4" x14ac:dyDescent="0.2">
      <c r="A205" s="59" t="s">
        <v>332</v>
      </c>
      <c r="B205" s="60"/>
      <c r="C205" s="60"/>
      <c r="D205" s="38">
        <v>299962.11</v>
      </c>
    </row>
    <row r="206" spans="1:4" x14ac:dyDescent="0.2">
      <c r="A206" s="59" t="s">
        <v>333</v>
      </c>
      <c r="B206" s="60"/>
      <c r="C206" s="60"/>
      <c r="D206" s="38">
        <v>442185.6</v>
      </c>
    </row>
    <row r="207" spans="1:4" x14ac:dyDescent="0.2">
      <c r="A207" s="59" t="s">
        <v>334</v>
      </c>
      <c r="B207" s="60"/>
      <c r="C207" s="60"/>
      <c r="D207" s="38">
        <v>215571.36</v>
      </c>
    </row>
    <row r="208" spans="1:4" x14ac:dyDescent="0.2">
      <c r="A208" s="59" t="s">
        <v>335</v>
      </c>
      <c r="B208" s="60"/>
      <c r="C208" s="60"/>
      <c r="D208" s="38">
        <v>164028.47</v>
      </c>
    </row>
    <row r="209" spans="1:4" x14ac:dyDescent="0.2">
      <c r="A209" s="59" t="s">
        <v>337</v>
      </c>
      <c r="B209" s="60"/>
      <c r="C209" s="60"/>
      <c r="D209" s="38">
        <v>194070.51</v>
      </c>
    </row>
    <row r="210" spans="1:4" x14ac:dyDescent="0.2">
      <c r="A210" s="56" t="s">
        <v>350</v>
      </c>
      <c r="B210" s="57"/>
      <c r="C210" s="57"/>
      <c r="D210" s="58">
        <v>1018351.99</v>
      </c>
    </row>
    <row r="211" spans="1:4" x14ac:dyDescent="0.2">
      <c r="A211" s="59" t="s">
        <v>333</v>
      </c>
      <c r="B211" s="60"/>
      <c r="C211" s="60"/>
      <c r="D211" s="38">
        <v>479998.74</v>
      </c>
    </row>
    <row r="212" spans="1:4" x14ac:dyDescent="0.2">
      <c r="A212" s="59" t="s">
        <v>334</v>
      </c>
      <c r="B212" s="60"/>
      <c r="C212" s="60"/>
      <c r="D212" s="38">
        <v>211711.68</v>
      </c>
    </row>
    <row r="213" spans="1:4" x14ac:dyDescent="0.2">
      <c r="A213" s="59" t="s">
        <v>335</v>
      </c>
      <c r="B213" s="60"/>
      <c r="C213" s="60"/>
      <c r="D213" s="38">
        <v>175395.19</v>
      </c>
    </row>
    <row r="214" spans="1:4" x14ac:dyDescent="0.2">
      <c r="A214" s="59" t="s">
        <v>336</v>
      </c>
      <c r="B214" s="60"/>
      <c r="C214" s="60"/>
      <c r="D214" s="62">
        <v>-6352.64</v>
      </c>
    </row>
    <row r="215" spans="1:4" x14ac:dyDescent="0.2">
      <c r="A215" s="59" t="s">
        <v>337</v>
      </c>
      <c r="B215" s="60"/>
      <c r="C215" s="60"/>
      <c r="D215" s="38">
        <v>157599.01999999999</v>
      </c>
    </row>
    <row r="216" spans="1:4" x14ac:dyDescent="0.2">
      <c r="A216" s="56" t="s">
        <v>351</v>
      </c>
      <c r="B216" s="57"/>
      <c r="C216" s="57"/>
      <c r="D216" s="58">
        <v>811925.73</v>
      </c>
    </row>
    <row r="217" spans="1:4" x14ac:dyDescent="0.2">
      <c r="A217" s="59" t="s">
        <v>333</v>
      </c>
      <c r="B217" s="60"/>
      <c r="C217" s="60"/>
      <c r="D217" s="38">
        <v>431433.98</v>
      </c>
    </row>
    <row r="218" spans="1:4" x14ac:dyDescent="0.2">
      <c r="A218" s="59" t="s">
        <v>334</v>
      </c>
      <c r="B218" s="60"/>
      <c r="C218" s="60"/>
      <c r="D218" s="38">
        <v>193774.07999999999</v>
      </c>
    </row>
    <row r="219" spans="1:4" x14ac:dyDescent="0.2">
      <c r="A219" s="59" t="s">
        <v>335</v>
      </c>
      <c r="B219" s="60"/>
      <c r="C219" s="60"/>
      <c r="D219" s="38">
        <v>150829.38</v>
      </c>
    </row>
    <row r="220" spans="1:4" x14ac:dyDescent="0.2">
      <c r="A220" s="59" t="s">
        <v>336</v>
      </c>
      <c r="B220" s="60"/>
      <c r="C220" s="60"/>
      <c r="D220" s="62">
        <v>-93023.03</v>
      </c>
    </row>
    <row r="221" spans="1:4" x14ac:dyDescent="0.2">
      <c r="A221" s="59" t="s">
        <v>337</v>
      </c>
      <c r="B221" s="60"/>
      <c r="C221" s="60"/>
      <c r="D221" s="38">
        <v>128911.32</v>
      </c>
    </row>
    <row r="222" spans="1:4" x14ac:dyDescent="0.2">
      <c r="A222" s="56" t="s">
        <v>352</v>
      </c>
      <c r="B222" s="57"/>
      <c r="C222" s="57"/>
      <c r="D222" s="58">
        <v>214610.44</v>
      </c>
    </row>
    <row r="223" spans="1:4" x14ac:dyDescent="0.2">
      <c r="A223" s="59" t="s">
        <v>333</v>
      </c>
      <c r="B223" s="60"/>
      <c r="C223" s="60"/>
      <c r="D223" s="38">
        <v>104430.19</v>
      </c>
    </row>
    <row r="224" spans="1:4" x14ac:dyDescent="0.2">
      <c r="A224" s="59" t="s">
        <v>334</v>
      </c>
      <c r="B224" s="60"/>
      <c r="C224" s="60"/>
      <c r="D224" s="38">
        <v>37323.61</v>
      </c>
    </row>
    <row r="225" spans="1:4" x14ac:dyDescent="0.2">
      <c r="A225" s="59" t="s">
        <v>335</v>
      </c>
      <c r="B225" s="60"/>
      <c r="C225" s="60"/>
      <c r="D225" s="38">
        <v>39518.49</v>
      </c>
    </row>
    <row r="226" spans="1:4" x14ac:dyDescent="0.2">
      <c r="A226" s="59" t="s">
        <v>336</v>
      </c>
      <c r="B226" s="60"/>
      <c r="C226" s="60"/>
      <c r="D226" s="61">
        <v>-949.61</v>
      </c>
    </row>
    <row r="227" spans="1:4" x14ac:dyDescent="0.2">
      <c r="A227" s="59" t="s">
        <v>337</v>
      </c>
      <c r="B227" s="60"/>
      <c r="C227" s="60"/>
      <c r="D227" s="38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2.8 Шаблон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Microsoft Office User</cp:lastModifiedBy>
  <cp:lastPrinted>2018-04-09T10:03:09Z</cp:lastPrinted>
  <dcterms:created xsi:type="dcterms:W3CDTF">2015-05-16T07:11:00Z</dcterms:created>
  <dcterms:modified xsi:type="dcterms:W3CDTF">2021-09-14T13:22:32Z</dcterms:modified>
</cp:coreProperties>
</file>