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teleevaaa\Desktop\горшок\"/>
    </mc:Choice>
  </mc:AlternateContent>
  <bookViews>
    <workbookView xWindow="0" yWindow="0" windowWidth="28800" windowHeight="11835"/>
  </bookViews>
  <sheets>
    <sheet name="Форма 2.3_без НДС" sheetId="1" r:id="rId1"/>
  </sheets>
  <definedNames>
    <definedName name="_xlnm.Print_Titles" localSheetId="0">'Форма 2.3_без НДС'!$A:$A</definedName>
    <definedName name="_xlnm.Print_Area" localSheetId="0">'Форма 2.3_без НДС'!$A$2:$L$23</definedName>
  </definedNames>
  <calcPr calcId="152511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L13" i="1"/>
  <c r="K13" i="1"/>
  <c r="J13" i="1"/>
  <c r="I13" i="1"/>
  <c r="H13" i="1"/>
  <c r="L17" i="1" l="1"/>
  <c r="K17" i="1"/>
  <c r="J17" i="1"/>
  <c r="I17" i="1"/>
  <c r="H17" i="1"/>
  <c r="L16" i="1" l="1"/>
  <c r="K16" i="1"/>
  <c r="J16" i="1"/>
  <c r="I16" i="1"/>
  <c r="H16" i="1"/>
  <c r="L23" i="1"/>
  <c r="K23" i="1"/>
  <c r="J23" i="1"/>
  <c r="I23" i="1"/>
  <c r="H23" i="1"/>
  <c r="E13" i="1" l="1"/>
  <c r="G23" i="1"/>
  <c r="F23" i="1"/>
  <c r="G17" i="1"/>
  <c r="F17" i="1"/>
  <c r="G13" i="1"/>
  <c r="F13" i="1"/>
  <c r="G12" i="1"/>
  <c r="F12" i="1"/>
  <c r="G9" i="1"/>
  <c r="F9" i="1"/>
  <c r="G16" i="1" l="1"/>
  <c r="F16" i="1"/>
  <c r="E8" i="1" l="1"/>
  <c r="E10" i="1"/>
  <c r="E12" i="1" l="1"/>
  <c r="E16" i="1" l="1"/>
  <c r="D16" i="1" l="1"/>
  <c r="C16" i="1"/>
  <c r="D12" i="1"/>
  <c r="C12" i="1"/>
</calcChain>
</file>

<file path=xl/comments1.xml><?xml version="1.0" encoding="utf-8"?>
<comments xmlns="http://schemas.openxmlformats.org/spreadsheetml/2006/main">
  <authors>
    <author>SF100010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материалы и ГСМ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уборка МОП+ ТО ОДС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уборка ПТ</t>
        </r>
      </text>
    </comment>
  </commentList>
</comments>
</file>

<file path=xl/sharedStrings.xml><?xml version="1.0" encoding="utf-8"?>
<sst xmlns="http://schemas.openxmlformats.org/spreadsheetml/2006/main" count="64" uniqueCount="37">
  <si>
    <t>Наименование (виды) работ и услуг</t>
  </si>
  <si>
    <t>Единица измерения</t>
  </si>
  <si>
    <t>Годовая плановая стоимость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</si>
  <si>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</si>
  <si>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руб.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</si>
  <si>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</si>
  <si>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</si>
  <si>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</si>
  <si>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Работы по содержанию и ремонту мусоропроводов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</si>
  <si>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</si>
  <si>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</si>
  <si>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Обеспечение устранения аварий на внутридомовых инженерных системах в многоквартирном доме</t>
  </si>
  <si>
    <t>Текущий ремонт и благоустройство</t>
  </si>
  <si>
    <t>Прочие услуги</t>
  </si>
  <si>
    <t>Техническое обслуживание системы ДУ и ППА</t>
  </si>
  <si>
    <t>Техническое обслуживание запирающих устройств</t>
  </si>
  <si>
    <t>Дератизация</t>
  </si>
  <si>
    <t>Проверка КИП и ОПУ</t>
  </si>
  <si>
    <t>Утилизация ламп</t>
  </si>
  <si>
    <t>Техническое обслуживание ИТП</t>
  </si>
  <si>
    <t>Услуга "Консьерж"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</si>
  <si>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многоквартирными домами на 2018 год</t>
  </si>
  <si>
    <t>Годовая плановая стоимость работ (услуг) на 2018г.</t>
  </si>
  <si>
    <t>Вертолетчиков, д. 1</t>
  </si>
  <si>
    <t>Покровская, д.12</t>
  </si>
  <si>
    <t>Покровская, д.17 корпус 3</t>
  </si>
  <si>
    <t>Покровская, д.17 корпус 2</t>
  </si>
  <si>
    <t>Покровская, д.17 корпус 1</t>
  </si>
  <si>
    <t xml:space="preserve">Форма 2. Сведения о многоквартирных домах, управления которыми осуществляет управляющая организация </t>
  </si>
  <si>
    <t>Покровская, д.17 корпус 5</t>
  </si>
  <si>
    <t>Покровская, д.17 корпус 4</t>
  </si>
  <si>
    <t>с 06.12.18</t>
  </si>
  <si>
    <t>Покровская, д.17А, корпус 3</t>
  </si>
  <si>
    <t>с 17.12.18</t>
  </si>
  <si>
    <t>Покровская, д.17А, корпус 1</t>
  </si>
  <si>
    <t>Покровская, д.17А, корпус 2</t>
  </si>
  <si>
    <t>с 13.12.18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</si>
</sst>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49" fontId="0" fillId="0" borderId="0" xfId="1" applyNumberFormat="1" applyFont="1" applyAlignment="1">
      <alignment horizontal="left" vertical="center" wrapText="1"/>
    </xf>
    <xf numFmtId="49" fontId="1" fillId="0" borderId="0" xfId="1" applyNumberFormat="1" applyFont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2"/>
    </xf>
    <xf numFmtId="2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W25"/>
  <sheetViews>
    <sheetView tabSelected="1" zoomScale="70" zoomScaleNormal="70" workbookViewId="0">
      <selection activeCell="N12" sqref="N12"/>
    </sheetView>
  </sheetViews>
  <sheetFormatPr defaultRowHeight="12.75" x14ac:dyDescent="0.2"/>
  <cols>
    <col min="1" max="1" width="92.1640625" customWidth="1"/>
    <col min="2" max="2" width="24.5" bestFit="1" customWidth="1"/>
    <col min="3" max="3" width="24" customWidth="1"/>
    <col min="4" max="4" width="28.5" customWidth="1"/>
    <col min="5" max="12" width="23.1640625" customWidth="1"/>
  </cols>
  <sheetData>
    <row r="2" spans="1:12" ht="33.75" customHeight="1" x14ac:dyDescent="0.2">
      <c r="A2" s="1" t="s">
        <v>28</v>
      </c>
    </row>
    <row r="3" spans="1:12" ht="51" customHeight="1" x14ac:dyDescent="0.2">
      <c r="A3" s="2" t="s">
        <v>21</v>
      </c>
    </row>
    <row r="4" spans="1:12" x14ac:dyDescent="0.2">
      <c r="H4" t="s">
        <v>31</v>
      </c>
      <c r="I4" t="s">
        <v>31</v>
      </c>
      <c r="J4" t="s">
        <v>36</v>
      </c>
      <c r="K4" t="s">
        <v>33</v>
      </c>
      <c r="L4" t="s">
        <v>33</v>
      </c>
    </row>
    <row r="5" spans="1:12" ht="25.5" x14ac:dyDescent="0.2">
      <c r="A5" s="3" t="s">
        <v>0</v>
      </c>
      <c r="B5" s="3" t="s">
        <v>1</v>
      </c>
      <c r="C5" s="10" t="s">
        <v>23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29</v>
      </c>
      <c r="I5" s="10" t="s">
        <v>30</v>
      </c>
      <c r="J5" s="10" t="s">
        <v>35</v>
      </c>
      <c r="K5" s="10" t="s">
        <v>32</v>
      </c>
      <c r="L5" s="10" t="s">
        <v>34</v>
      </c>
    </row>
    <row r="6" spans="1:12" ht="45" x14ac:dyDescent="0.2">
      <c r="A6" s="5" t="s">
        <v>2</v>
      </c>
      <c r="B6" s="4"/>
      <c r="C6" s="11" t="s">
        <v>22</v>
      </c>
      <c r="D6" s="11" t="s">
        <v>22</v>
      </c>
      <c r="E6" s="11" t="s">
        <v>22</v>
      </c>
      <c r="F6" s="11" t="s">
        <v>22</v>
      </c>
      <c r="G6" s="11" t="s">
        <v>22</v>
      </c>
      <c r="H6" s="11" t="s">
        <v>22</v>
      </c>
      <c r="I6" s="11" t="s">
        <v>22</v>
      </c>
      <c r="J6" s="11" t="s">
        <v>22</v>
      </c>
      <c r="K6" s="11" t="s">
        <v>22</v>
      </c>
      <c r="L6" s="11" t="s">
        <v>22</v>
      </c>
    </row>
    <row r="7" spans="1:12" ht="31.5" x14ac:dyDescent="0.2">
      <c r="A7" s="6" t="s">
        <v>3</v>
      </c>
      <c r="B7" s="7" t="s">
        <v>4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</row>
    <row r="8" spans="1:12" ht="47.25" x14ac:dyDescent="0.2">
      <c r="A8" s="6" t="s">
        <v>5</v>
      </c>
      <c r="B8" s="7" t="s">
        <v>4</v>
      </c>
      <c r="C8" s="12">
        <v>137505</v>
      </c>
      <c r="D8" s="12">
        <v>110282</v>
      </c>
      <c r="E8" s="13">
        <f>58097.7320281445*1.6</f>
        <v>92956.371245031201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</row>
    <row r="9" spans="1:12" ht="15.75" x14ac:dyDescent="0.2">
      <c r="A9" s="6" t="s">
        <v>6</v>
      </c>
      <c r="B9" s="7" t="s">
        <v>4</v>
      </c>
      <c r="C9" s="12">
        <v>1240126</v>
      </c>
      <c r="D9" s="12">
        <v>1025581</v>
      </c>
      <c r="E9" s="12">
        <v>245831.41449152541</v>
      </c>
      <c r="F9" s="12">
        <f>51723/1.18*3</f>
        <v>131499.15254237287</v>
      </c>
      <c r="G9" s="12">
        <f>51723/1.18*3</f>
        <v>131499.15254237287</v>
      </c>
      <c r="H9" s="12">
        <v>20000</v>
      </c>
      <c r="I9" s="12">
        <v>20000</v>
      </c>
      <c r="J9" s="12">
        <v>20000</v>
      </c>
      <c r="K9" s="12">
        <v>20000</v>
      </c>
      <c r="L9" s="12">
        <v>20000</v>
      </c>
    </row>
    <row r="10" spans="1:12" ht="15.75" x14ac:dyDescent="0.2">
      <c r="A10" s="6" t="s">
        <v>7</v>
      </c>
      <c r="B10" s="7" t="s">
        <v>4</v>
      </c>
      <c r="C10" s="12">
        <v>957435</v>
      </c>
      <c r="D10" s="12">
        <v>778815</v>
      </c>
      <c r="E10" s="12">
        <f>321460.779793339*1.6</f>
        <v>514337.24766934244</v>
      </c>
      <c r="F10" s="12">
        <v>74250</v>
      </c>
      <c r="G10" s="12">
        <v>74250</v>
      </c>
      <c r="H10" s="12">
        <v>7000</v>
      </c>
      <c r="I10" s="12">
        <v>7000</v>
      </c>
      <c r="J10" s="12">
        <v>7000</v>
      </c>
      <c r="K10" s="12">
        <v>7000</v>
      </c>
      <c r="L10" s="12">
        <v>7000</v>
      </c>
    </row>
    <row r="11" spans="1:12" ht="15.75" x14ac:dyDescent="0.2">
      <c r="A11" s="6" t="s">
        <v>8</v>
      </c>
      <c r="B11" s="7" t="s">
        <v>4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1:12" ht="31.5" x14ac:dyDescent="0.2">
      <c r="A12" s="6" t="s">
        <v>9</v>
      </c>
      <c r="B12" s="7" t="s">
        <v>4</v>
      </c>
      <c r="C12" s="12">
        <f>247881+785186</f>
        <v>1033067</v>
      </c>
      <c r="D12" s="12">
        <f>198305+628149</f>
        <v>826454</v>
      </c>
      <c r="E12" s="12">
        <f>208347.46+82451.57</f>
        <v>290799.03000000003</v>
      </c>
      <c r="F12" s="12">
        <f>19861/1.18*3+8732*3</f>
        <v>76690.067796610179</v>
      </c>
      <c r="G12" s="12">
        <f>17367/1.18*3+10341*3</f>
        <v>75176.389830508473</v>
      </c>
      <c r="H12" s="12">
        <f>(48300/1.18/31*25)+(14624.46/31*25)</f>
        <v>44803.760798250412</v>
      </c>
      <c r="I12" s="12">
        <f>(27700/1.18/31*25)+(14624.46/31*25)</f>
        <v>30725.02925095681</v>
      </c>
      <c r="J12" s="12">
        <f>(27600/1.18/31*19)+(14624.46/31*19)</f>
        <v>23299.081279387647</v>
      </c>
      <c r="K12" s="12">
        <f>(37000/1.18/31*15)+(14624.46/31*15)</f>
        <v>22248.576872607984</v>
      </c>
      <c r="L12" s="12">
        <f>(32700/1.18/31*15)+(9749.64/31*15)</f>
        <v>18126.534390377255</v>
      </c>
    </row>
    <row r="13" spans="1:12" ht="47.25" x14ac:dyDescent="0.2">
      <c r="A13" s="6" t="s">
        <v>10</v>
      </c>
      <c r="B13" s="7" t="s">
        <v>4</v>
      </c>
      <c r="C13" s="12">
        <v>901515</v>
      </c>
      <c r="D13" s="12">
        <v>721212</v>
      </c>
      <c r="E13" s="12">
        <f>51000/1.18*5.5</f>
        <v>237711.8644067797</v>
      </c>
      <c r="F13" s="12">
        <f>31742/1.18*3</f>
        <v>80700</v>
      </c>
      <c r="G13" s="12">
        <f>37591/1.18*3</f>
        <v>95570.338983050853</v>
      </c>
      <c r="H13" s="12">
        <f>55400/1.18/31*25</f>
        <v>37862.219792236196</v>
      </c>
      <c r="I13" s="12">
        <f>31900/1.18/31*25</f>
        <v>21801.530891197377</v>
      </c>
      <c r="J13" s="12">
        <f>31700/1.18/31*19</f>
        <v>16465.281574630946</v>
      </c>
      <c r="K13" s="12">
        <f>42500/1.18/31*15</f>
        <v>17427.556041552762</v>
      </c>
      <c r="L13" s="12">
        <f>37500/1.18/31*15</f>
        <v>15377.255330781849</v>
      </c>
    </row>
    <row r="14" spans="1:12" ht="31.5" x14ac:dyDescent="0.2">
      <c r="A14" s="6" t="s">
        <v>11</v>
      </c>
      <c r="B14" s="7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</row>
    <row r="15" spans="1:12" ht="15.75" x14ac:dyDescent="0.2">
      <c r="A15" s="6" t="s">
        <v>12</v>
      </c>
      <c r="B15" s="7" t="s">
        <v>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ht="15.75" x14ac:dyDescent="0.2">
      <c r="A16" s="6" t="s">
        <v>13</v>
      </c>
      <c r="B16" s="7" t="s">
        <v>4</v>
      </c>
      <c r="C16" s="12">
        <f t="shared" ref="C16:E16" si="0">SUM(C17:C21)</f>
        <v>584797</v>
      </c>
      <c r="D16" s="12">
        <f t="shared" si="0"/>
        <v>467840</v>
      </c>
      <c r="E16" s="12">
        <f t="shared" si="0"/>
        <v>194973.71850000002</v>
      </c>
      <c r="F16" s="12">
        <f t="shared" ref="F16:L16" si="1">SUM(F17:F21)</f>
        <v>61944</v>
      </c>
      <c r="G16" s="12">
        <f t="shared" si="1"/>
        <v>73356</v>
      </c>
      <c r="H16" s="12">
        <f t="shared" si="1"/>
        <v>27825.169354838708</v>
      </c>
      <c r="I16" s="12">
        <f t="shared" si="1"/>
        <v>18921.120967741932</v>
      </c>
      <c r="J16" s="12">
        <f t="shared" si="1"/>
        <v>14380.051935483869</v>
      </c>
      <c r="K16" s="12">
        <f t="shared" si="1"/>
        <v>11352.67258064516</v>
      </c>
      <c r="L16" s="12">
        <f t="shared" si="1"/>
        <v>11130.067741935483</v>
      </c>
    </row>
    <row r="17" spans="1:12" ht="15.75" x14ac:dyDescent="0.2">
      <c r="A17" s="8" t="s">
        <v>14</v>
      </c>
      <c r="B17" s="7" t="s">
        <v>4</v>
      </c>
      <c r="C17" s="12">
        <v>584797</v>
      </c>
      <c r="D17" s="12">
        <v>467840</v>
      </c>
      <c r="E17" s="12">
        <v>194973.71850000002</v>
      </c>
      <c r="F17" s="12">
        <f>20648*3</f>
        <v>61944</v>
      </c>
      <c r="G17" s="12">
        <f>24452*3</f>
        <v>73356</v>
      </c>
      <c r="H17" s="12">
        <f>34503.21/31*25</f>
        <v>27825.169354838708</v>
      </c>
      <c r="I17" s="12">
        <f>23462.19/31*25</f>
        <v>18921.120967741932</v>
      </c>
      <c r="J17" s="12">
        <f>23462.19/31*19</f>
        <v>14380.051935483869</v>
      </c>
      <c r="K17" s="12">
        <f>23462.19/31*15</f>
        <v>11352.67258064516</v>
      </c>
      <c r="L17" s="12">
        <f>23002.14/31*15</f>
        <v>11130.067741935483</v>
      </c>
    </row>
    <row r="18" spans="1:12" ht="15.75" x14ac:dyDescent="0.2">
      <c r="A18" s="8" t="s">
        <v>15</v>
      </c>
      <c r="B18" s="7" t="s">
        <v>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15.75" x14ac:dyDescent="0.2">
      <c r="A19" s="8" t="s">
        <v>16</v>
      </c>
      <c r="B19" s="7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15.75" x14ac:dyDescent="0.2">
      <c r="A20" s="8" t="s">
        <v>17</v>
      </c>
      <c r="B20" s="7" t="s">
        <v>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</row>
    <row r="21" spans="1:12" ht="15.75" x14ac:dyDescent="0.2">
      <c r="A21" s="8" t="s">
        <v>18</v>
      </c>
      <c r="B21" s="7" t="s">
        <v>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1:12" ht="15.75" x14ac:dyDescent="0.2">
      <c r="A22" s="6" t="s">
        <v>19</v>
      </c>
      <c r="B22" s="7" t="s">
        <v>4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</row>
    <row r="23" spans="1:12" ht="15.75" x14ac:dyDescent="0.2">
      <c r="A23" s="6" t="s">
        <v>20</v>
      </c>
      <c r="B23" s="7" t="s">
        <v>4</v>
      </c>
      <c r="C23" s="12">
        <v>2211864</v>
      </c>
      <c r="D23" s="12">
        <v>1769492</v>
      </c>
      <c r="E23" s="12">
        <v>675847.45762711868</v>
      </c>
      <c r="F23" s="12">
        <f>87226/1.18*3</f>
        <v>221761.01694915257</v>
      </c>
      <c r="G23" s="12">
        <f>87226/1.18*3</f>
        <v>221761.01694915257</v>
      </c>
      <c r="H23" s="12">
        <f>130800/1.18/31*25</f>
        <v>89393.110989611814</v>
      </c>
      <c r="I23" s="12">
        <f>86600/1.18/31*25</f>
        <v>59185.347184253689</v>
      </c>
      <c r="J23" s="12">
        <f>86600/1.18/31*19</f>
        <v>44980.863860032805</v>
      </c>
      <c r="K23" s="12">
        <f>116300/1.18/31*15</f>
        <v>47689.99453253144</v>
      </c>
      <c r="L23" s="12">
        <f>87200/1.18/31*15</f>
        <v>35757.244395844726</v>
      </c>
    </row>
    <row r="25" spans="1:12" x14ac:dyDescent="0.2">
      <c r="C25" s="9"/>
      <c r="D25" s="9"/>
    </row>
  </sheetData>
  <pageMargins left="0.39370078740157483" right="0.39370078740157483" top="0.39370078740157483" bottom="0.39370078740157483" header="0.31496062992125984" footer="0.31496062992125984"/>
  <pageSetup paperSize="9" scale="3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2.3_без НДС</vt:lpstr>
      <vt:lpstr>'Форма 2.3_без НДС'!Заголовки_для_печати</vt:lpstr>
      <vt:lpstr>'Форма 2.3_без НДС'!Область_печати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Борисенко Алексей Владимирович</dc:creator>
  <cp:lastModifiedBy>Пантелеева Анна Александровна</cp:lastModifiedBy>
  <cp:lastPrinted>2018-12-25T10:51:47Z</cp:lastPrinted>
  <dcterms:created xsi:type="dcterms:W3CDTF">2017-03-14T13:07:56Z</dcterms:created>
  <dcterms:modified xsi:type="dcterms:W3CDTF">2018-12-25T10:53:06Z</dcterms:modified>
</cp:coreProperties>
</file>