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ЗНОЕ\ПИКИ\Сфера, Мастер, Инград, ПСН\Мастер\2.3\"/>
    </mc:Choice>
  </mc:AlternateContent>
  <bookViews>
    <workbookView xWindow="0" yWindow="0" windowWidth="28800" windowHeight="11835"/>
  </bookViews>
  <sheets>
    <sheet name="Форма 2.3_" sheetId="1" r:id="rId1"/>
  </sheets>
  <definedNames>
    <definedName name="_xlnm.Print_Titles" localSheetId="0">'Форма 2.3_'!$A:$A</definedName>
    <definedName name="_xlnm.Print_Area" localSheetId="0">'Форма 2.3_'!$A$2:$AB$23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12" i="1" l="1"/>
  <c r="AM12" i="1"/>
  <c r="AN12" i="1"/>
  <c r="AN16" i="1"/>
  <c r="AM16" i="1"/>
  <c r="AL16" i="1"/>
  <c r="AK16" i="1"/>
  <c r="AL12" i="1"/>
  <c r="AJ12" i="1" l="1"/>
  <c r="AJ9" i="1"/>
  <c r="AI12" i="1"/>
  <c r="AI9" i="1"/>
  <c r="AH12" i="1"/>
  <c r="AH9" i="1"/>
  <c r="AG12" i="1"/>
  <c r="AG10" i="1"/>
  <c r="AG9" i="1"/>
  <c r="AF12" i="1"/>
  <c r="AF9" i="1"/>
  <c r="AE12" i="1"/>
  <c r="AE9" i="1"/>
  <c r="AD12" i="1"/>
  <c r="AD9" i="1"/>
  <c r="AC12" i="1"/>
  <c r="AC9" i="1"/>
  <c r="AB12" i="1"/>
  <c r="AB9" i="1"/>
  <c r="AA12" i="1" l="1"/>
  <c r="AA9" i="1"/>
  <c r="Z12" i="1"/>
  <c r="Z9" i="1"/>
  <c r="W12" i="1" l="1"/>
  <c r="W9" i="1"/>
  <c r="W8" i="1"/>
  <c r="V13" i="1"/>
  <c r="V12" i="1"/>
  <c r="V9" i="1"/>
  <c r="AJ16" i="1" l="1"/>
  <c r="AI16" i="1"/>
  <c r="AH16" i="1"/>
  <c r="AG16" i="1" l="1"/>
  <c r="AF16" i="1"/>
  <c r="AE16" i="1"/>
  <c r="AD16" i="1"/>
  <c r="AC16" i="1"/>
  <c r="AB16" i="1" l="1"/>
  <c r="AA16" i="1"/>
  <c r="X16" i="1" l="1"/>
  <c r="Y16" i="1"/>
  <c r="Z16" i="1"/>
  <c r="W16" i="1" l="1"/>
  <c r="V16" i="1"/>
</calcChain>
</file>

<file path=xl/comments1.xml><?xml version="1.0" encoding="utf-8"?>
<comments xmlns="http://schemas.openxmlformats.org/spreadsheetml/2006/main">
  <authors>
    <author>SF100010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материалы и ГСМ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ТО лифтов + освид.+страхов.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МОП+ ТО ОДС+ТО ВПВ+ТО ИТП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ПТ</t>
        </r>
      </text>
    </comment>
  </commentList>
</comments>
</file>

<file path=xl/sharedStrings.xml><?xml version="1.0" encoding="utf-8"?>
<sst xmlns="http://schemas.openxmlformats.org/spreadsheetml/2006/main" count="77" uniqueCount="41">
  <si>
    <t>Наименование (виды) работ и услуг</t>
  </si>
  <si>
    <t>Единица измерения</t>
  </si>
  <si>
    <t>Годовая плановая стоимость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</si>
  <si>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</si>
  <si>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руб.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</si>
  <si>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</si>
  <si>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</si>
  <si>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</si>
  <si>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Работы по содержанию и ремонту мусоропроводов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</si>
  <si>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</si>
  <si>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</si>
  <si>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Обеспечение устранения аварий на внутридомовых инженерных системах в многоквартирном доме</t>
  </si>
  <si>
    <t>Текущий ремонт и благоустройство</t>
  </si>
  <si>
    <t>Прочие услуги</t>
  </si>
  <si>
    <t>Техническое обслуживание системы ДУ и ППА</t>
  </si>
  <si>
    <t>Техническое обслуживание запирающих устройств</t>
  </si>
  <si>
    <t>Дератизация</t>
  </si>
  <si>
    <t>Проверка КИП и ОПУ</t>
  </si>
  <si>
    <t>Утилизация ламп</t>
  </si>
  <si>
    <t>Техническое обслуживание ИТП</t>
  </si>
  <si>
    <t>Услуга "Консьерж"</t>
  </si>
  <si>
    <t>Вертолетчиков, д. 1</t>
  </si>
  <si>
    <t>Покровская, д.12</t>
  </si>
  <si>
    <t>Покровская, д.17 корпус 3</t>
  </si>
  <si>
    <t>Покровская, д.17 корпус 2</t>
  </si>
  <si>
    <t>Покровская, д.17 корпус 1</t>
  </si>
  <si>
    <t xml:space="preserve">Форма 2. Сведения о многоквартирных домах, управления которыми осуществляет управляющая организация </t>
  </si>
  <si>
    <t>Покровская, д.17 корпус 5</t>
  </si>
  <si>
    <t>Покровская, д.17 корпус 4</t>
  </si>
  <si>
    <t>Покровская, д.17А, корпус 3</t>
  </si>
  <si>
    <t>Покровская, д.17А, корпус 1</t>
  </si>
  <si>
    <t>Покровская, д.17А, корпус 2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</si>
  <si>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многоквартирными домами на 2019 год</t>
  </si>
  <si>
    <t>Годовая плановая стоимость работ (услуг) на 2019г.</t>
  </si>
  <si>
    <t>Лавриненко, д.3</t>
  </si>
  <si>
    <t>Лавриненко, д.3А</t>
  </si>
  <si>
    <t>Лавриненко, д.5</t>
  </si>
  <si>
    <t>Вертолетчиков, д. 4, корпус 7</t>
  </si>
  <si>
    <t>Вертолетчиков, д. 4, корпус 6</t>
  </si>
  <si>
    <t>Вертолетчиков, д. 4, корпус 8</t>
  </si>
  <si>
    <t>Вертолетчиков, д. 4, корпус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</si>
</sst>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49" fontId="0" fillId="0" borderId="0" xfId="1" applyNumberFormat="1" applyFont="1" applyAlignment="1">
      <alignment horizontal="left" vertical="center" wrapText="1"/>
    </xf>
    <xf numFmtId="49" fontId="1" fillId="0" borderId="0" xfId="1" applyNumberFormat="1" applyFont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indent="2"/>
    </xf>
    <xf numFmtId="2" fontId="0" fillId="0" borderId="0" xfId="0" applyNumberFormat="1"/>
    <xf numFmtId="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N28"/>
  <sheetViews>
    <sheetView tabSelected="1" zoomScale="85" zoomScaleNormal="85" workbookViewId="0">
      <pane xSplit="21" ySplit="6" topLeftCell="AE7" activePane="bottomRight" state="frozen"/>
      <selection pane="topRight" activeCell="V1" sqref="V1"/>
      <selection pane="bottomLeft" activeCell="A7" sqref="A7"/>
      <selection pane="bottomRight" activeCell="AL13" sqref="AL13"/>
    </sheetView>
  </sheetViews>
  <sheetFormatPr defaultRowHeight="12.75" outlineLevelCol="1" x14ac:dyDescent="0.2"/>
  <cols>
    <col min="1" max="1" width="92.1640625" customWidth="1"/>
    <col min="2" max="2" width="14" customWidth="1"/>
    <col min="3" max="3" width="23" hidden="1" customWidth="1" outlineLevel="1"/>
    <col min="4" max="4" width="24.83203125" hidden="1" customWidth="1" outlineLevel="1"/>
    <col min="5" max="7" width="24.5" hidden="1" customWidth="1" outlineLevel="1"/>
    <col min="8" max="20" width="26" hidden="1" customWidth="1" outlineLevel="1"/>
    <col min="21" max="21" width="24" hidden="1" customWidth="1" outlineLevel="1"/>
    <col min="22" max="22" width="24" customWidth="1" collapsed="1"/>
    <col min="23" max="23" width="24" customWidth="1"/>
    <col min="24" max="24" width="24.33203125" hidden="1" customWidth="1"/>
    <col min="25" max="25" width="23.83203125" hidden="1" customWidth="1"/>
    <col min="26" max="40" width="23.1640625" customWidth="1"/>
  </cols>
  <sheetData>
    <row r="2" spans="1:40" ht="33.75" customHeight="1" x14ac:dyDescent="0.2">
      <c r="A2" s="1" t="s">
        <v>26</v>
      </c>
    </row>
    <row r="3" spans="1:40" ht="51" customHeight="1" x14ac:dyDescent="0.2">
      <c r="A3" s="2" t="s">
        <v>32</v>
      </c>
    </row>
    <row r="5" spans="1:40" ht="31.5" x14ac:dyDescent="0.2">
      <c r="A5" s="3" t="s">
        <v>0</v>
      </c>
      <c r="B5" s="3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5" t="s">
        <v>21</v>
      </c>
      <c r="W5" s="15" t="s">
        <v>22</v>
      </c>
      <c r="X5" s="15" t="s">
        <v>21</v>
      </c>
      <c r="Y5" s="15" t="s">
        <v>22</v>
      </c>
      <c r="Z5" s="15" t="s">
        <v>23</v>
      </c>
      <c r="AA5" s="15" t="s">
        <v>24</v>
      </c>
      <c r="AB5" s="15" t="s">
        <v>25</v>
      </c>
      <c r="AC5" s="15" t="s">
        <v>27</v>
      </c>
      <c r="AD5" s="15" t="s">
        <v>28</v>
      </c>
      <c r="AE5" s="15" t="s">
        <v>31</v>
      </c>
      <c r="AF5" s="15" t="s">
        <v>29</v>
      </c>
      <c r="AG5" s="15" t="s">
        <v>30</v>
      </c>
      <c r="AH5" s="15" t="s">
        <v>34</v>
      </c>
      <c r="AI5" s="15" t="s">
        <v>35</v>
      </c>
      <c r="AJ5" s="15" t="s">
        <v>36</v>
      </c>
      <c r="AK5" s="15" t="s">
        <v>38</v>
      </c>
      <c r="AL5" s="15" t="s">
        <v>37</v>
      </c>
      <c r="AM5" s="15" t="s">
        <v>39</v>
      </c>
      <c r="AN5" s="15" t="s">
        <v>40</v>
      </c>
    </row>
    <row r="6" spans="1:40" ht="45" x14ac:dyDescent="0.2">
      <c r="A6" s="6" t="s">
        <v>2</v>
      </c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6" t="s">
        <v>33</v>
      </c>
      <c r="W6" s="16" t="s">
        <v>33</v>
      </c>
      <c r="X6" s="7" t="s">
        <v>33</v>
      </c>
      <c r="Y6" s="7" t="s">
        <v>33</v>
      </c>
      <c r="Z6" s="16" t="s">
        <v>33</v>
      </c>
      <c r="AA6" s="16" t="s">
        <v>33</v>
      </c>
      <c r="AB6" s="16" t="s">
        <v>33</v>
      </c>
      <c r="AC6" s="16" t="s">
        <v>33</v>
      </c>
      <c r="AD6" s="16" t="s">
        <v>33</v>
      </c>
      <c r="AE6" s="16" t="s">
        <v>33</v>
      </c>
      <c r="AF6" s="16" t="s">
        <v>33</v>
      </c>
      <c r="AG6" s="16" t="s">
        <v>33</v>
      </c>
      <c r="AH6" s="16" t="s">
        <v>33</v>
      </c>
      <c r="AI6" s="16" t="s">
        <v>33</v>
      </c>
      <c r="AJ6" s="16" t="s">
        <v>33</v>
      </c>
      <c r="AK6" s="16" t="s">
        <v>33</v>
      </c>
      <c r="AL6" s="16" t="s">
        <v>33</v>
      </c>
      <c r="AM6" s="16" t="s">
        <v>33</v>
      </c>
      <c r="AN6" s="16" t="s">
        <v>33</v>
      </c>
    </row>
    <row r="7" spans="1:40" ht="31.5" x14ac:dyDescent="0.2">
      <c r="A7" s="8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7">
        <v>0</v>
      </c>
      <c r="W7" s="17">
        <v>0</v>
      </c>
      <c r="X7" s="14">
        <v>1491935.8319999999</v>
      </c>
      <c r="Y7" s="14">
        <v>938759.92680000002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</row>
    <row r="8" spans="1:40" ht="47.25" x14ac:dyDescent="0.2">
      <c r="A8" s="8" t="s">
        <v>5</v>
      </c>
      <c r="B8" s="9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7">
        <v>83156</v>
      </c>
      <c r="W8" s="17">
        <f>66529</f>
        <v>66529</v>
      </c>
      <c r="X8" s="14">
        <v>0</v>
      </c>
      <c r="Y8" s="14">
        <v>0</v>
      </c>
      <c r="Z8" s="17">
        <v>51187</v>
      </c>
      <c r="AA8" s="17">
        <v>21429</v>
      </c>
      <c r="AB8" s="17">
        <v>18738</v>
      </c>
      <c r="AC8" s="17">
        <v>49904</v>
      </c>
      <c r="AD8" s="17">
        <v>28327</v>
      </c>
      <c r="AE8" s="17">
        <v>28291</v>
      </c>
      <c r="AF8" s="17">
        <v>37729</v>
      </c>
      <c r="AG8" s="17">
        <v>32828</v>
      </c>
      <c r="AH8" s="17">
        <v>29961</v>
      </c>
      <c r="AI8" s="17">
        <v>33534</v>
      </c>
      <c r="AJ8" s="17">
        <v>56822</v>
      </c>
      <c r="AK8" s="17">
        <v>16501.374468008129</v>
      </c>
      <c r="AL8" s="17">
        <v>11582</v>
      </c>
      <c r="AM8" s="17">
        <v>14574.821004545383</v>
      </c>
      <c r="AN8" s="17">
        <v>8760.0426615992928</v>
      </c>
    </row>
    <row r="9" spans="1:40" ht="15.75" x14ac:dyDescent="0.2">
      <c r="A9" s="8" t="s">
        <v>6</v>
      </c>
      <c r="B9" s="9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7">
        <f>1551697+12500+75000</f>
        <v>1639197</v>
      </c>
      <c r="W9" s="17">
        <f>1241357+10000+60000</f>
        <v>1311357</v>
      </c>
      <c r="X9" s="14">
        <v>0</v>
      </c>
      <c r="Y9" s="14">
        <v>0</v>
      </c>
      <c r="Z9" s="17">
        <f>1034464+8333+50000</f>
        <v>1092797</v>
      </c>
      <c r="AA9" s="17">
        <f>413786+3333+20000</f>
        <v>437119</v>
      </c>
      <c r="AB9" s="17">
        <f>413786+3333+20000</f>
        <v>437119</v>
      </c>
      <c r="AC9" s="17">
        <f>931018+7500+45000</f>
        <v>983518</v>
      </c>
      <c r="AD9" s="17">
        <f>620679+3333+20000</f>
        <v>644012</v>
      </c>
      <c r="AE9" s="17">
        <f>620679+7500+45000</f>
        <v>673179</v>
      </c>
      <c r="AF9" s="17">
        <f>827572+6667+40000</f>
        <v>874239</v>
      </c>
      <c r="AG9" s="17">
        <f>620679+3333+20000</f>
        <v>644012</v>
      </c>
      <c r="AH9" s="17">
        <f>567771</f>
        <v>567771</v>
      </c>
      <c r="AI9" s="17">
        <f>635476</f>
        <v>635476</v>
      </c>
      <c r="AJ9" s="17">
        <f>1076807</f>
        <v>1076807</v>
      </c>
      <c r="AK9" s="17">
        <v>255852</v>
      </c>
      <c r="AL9" s="17">
        <v>179574</v>
      </c>
      <c r="AM9" s="17">
        <v>225981</v>
      </c>
      <c r="AN9" s="17">
        <v>135823.5</v>
      </c>
    </row>
    <row r="10" spans="1:40" ht="15.75" x14ac:dyDescent="0.2">
      <c r="A10" s="8" t="s">
        <v>7</v>
      </c>
      <c r="B10" s="9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7">
        <v>2046000</v>
      </c>
      <c r="W10" s="17">
        <v>1914000</v>
      </c>
      <c r="X10" s="14">
        <v>0</v>
      </c>
      <c r="Y10" s="14">
        <v>0</v>
      </c>
      <c r="Z10" s="17">
        <v>2244000</v>
      </c>
      <c r="AA10" s="17">
        <v>726000</v>
      </c>
      <c r="AB10" s="17">
        <v>594000</v>
      </c>
      <c r="AC10" s="17">
        <v>1254000</v>
      </c>
      <c r="AD10" s="17">
        <v>858000</v>
      </c>
      <c r="AE10" s="17">
        <v>858000</v>
      </c>
      <c r="AF10" s="17">
        <v>1122000</v>
      </c>
      <c r="AG10" s="17">
        <f>858000</f>
        <v>858000</v>
      </c>
      <c r="AH10" s="17">
        <v>743600</v>
      </c>
      <c r="AI10" s="17">
        <v>743600</v>
      </c>
      <c r="AJ10" s="17">
        <v>1201200</v>
      </c>
      <c r="AK10" s="17">
        <v>250800</v>
      </c>
      <c r="AL10" s="17">
        <v>224400</v>
      </c>
      <c r="AM10" s="17">
        <v>277200</v>
      </c>
      <c r="AN10" s="17">
        <v>171600</v>
      </c>
    </row>
    <row r="11" spans="1:40" ht="15.75" x14ac:dyDescent="0.2">
      <c r="A11" s="8" t="s">
        <v>8</v>
      </c>
      <c r="B11" s="9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7">
        <v>0</v>
      </c>
      <c r="W11" s="17">
        <v>0</v>
      </c>
      <c r="X11" s="14"/>
      <c r="Y11" s="14"/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</row>
    <row r="12" spans="1:40" ht="31.5" x14ac:dyDescent="0.2">
      <c r="A12" s="8" t="s">
        <v>9</v>
      </c>
      <c r="B12" s="9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7">
        <f>896400+472024+1000+5500</f>
        <v>1374924</v>
      </c>
      <c r="W12" s="17">
        <f>717600+377619+4400+1000</f>
        <v>1100619</v>
      </c>
      <c r="X12" s="14"/>
      <c r="Y12" s="14"/>
      <c r="Z12" s="17">
        <f>472024+519600+5500+1000</f>
        <v>998124</v>
      </c>
      <c r="AA12" s="17">
        <f>229200+188809+2200+1000</f>
        <v>421209</v>
      </c>
      <c r="AB12" s="17">
        <f>199200+188809+2200+1000</f>
        <v>391209</v>
      </c>
      <c r="AC12" s="17">
        <f>566400+283214+3300+1000</f>
        <v>853914</v>
      </c>
      <c r="AD12" s="17">
        <f>322800+188809+2200+1000</f>
        <v>514809</v>
      </c>
      <c r="AE12" s="17">
        <f>322800+283214+3300+1000</f>
        <v>610314</v>
      </c>
      <c r="AF12" s="17">
        <f>444000+377619+4400+1000</f>
        <v>827019</v>
      </c>
      <c r="AG12" s="17">
        <f>392400+188809+2200+1000</f>
        <v>584409</v>
      </c>
      <c r="AH12" s="17">
        <f>333230+283214+3300+1000</f>
        <v>620744</v>
      </c>
      <c r="AI12" s="17">
        <f>372966+283214+3300+1000</f>
        <v>660480</v>
      </c>
      <c r="AJ12" s="17">
        <f>631988+472024+5500+1000</f>
        <v>1110512</v>
      </c>
      <c r="AK12" s="17">
        <f>183531+125873+4400+1000</f>
        <v>314804</v>
      </c>
      <c r="AL12" s="17">
        <f>128814+125873+4400+1000</f>
        <v>260087</v>
      </c>
      <c r="AM12" s="17">
        <f>162104+157341+5500+1000</f>
        <v>325945</v>
      </c>
      <c r="AN12" s="17">
        <f>97431+94405+3300+1000</f>
        <v>196136</v>
      </c>
    </row>
    <row r="13" spans="1:40" ht="47.25" x14ac:dyDescent="0.2">
      <c r="A13" s="8" t="s">
        <v>10</v>
      </c>
      <c r="B13" s="9" t="s">
        <v>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7">
        <f>247200</f>
        <v>247200</v>
      </c>
      <c r="W13" s="17">
        <v>228000</v>
      </c>
      <c r="X13" s="14"/>
      <c r="Y13" s="14"/>
      <c r="Z13" s="17">
        <v>592800</v>
      </c>
      <c r="AA13" s="17">
        <v>265200</v>
      </c>
      <c r="AB13" s="17">
        <v>231600</v>
      </c>
      <c r="AC13" s="17">
        <v>649200</v>
      </c>
      <c r="AD13" s="17">
        <v>440400</v>
      </c>
      <c r="AE13" s="17">
        <v>380400</v>
      </c>
      <c r="AF13" s="17">
        <v>510000</v>
      </c>
      <c r="AG13" s="17">
        <v>450000</v>
      </c>
      <c r="AH13" s="17">
        <v>382781</v>
      </c>
      <c r="AI13" s="17">
        <v>428426</v>
      </c>
      <c r="AJ13" s="17">
        <v>725963</v>
      </c>
      <c r="AK13" s="17">
        <v>210822.04799999998</v>
      </c>
      <c r="AL13" s="17">
        <v>147968.976</v>
      </c>
      <c r="AM13" s="17">
        <v>186208.34399999998</v>
      </c>
      <c r="AN13" s="17">
        <v>111918.56399999998</v>
      </c>
    </row>
    <row r="14" spans="1:40" ht="31.5" x14ac:dyDescent="0.2">
      <c r="A14" s="8" t="s">
        <v>11</v>
      </c>
      <c r="B14" s="9" t="s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7">
        <v>0</v>
      </c>
      <c r="W14" s="17">
        <v>0</v>
      </c>
      <c r="X14" s="14">
        <v>31115.019</v>
      </c>
      <c r="Y14" s="14">
        <v>64938.999000000003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</row>
    <row r="15" spans="1:40" ht="15.75" x14ac:dyDescent="0.2">
      <c r="A15" s="8" t="s">
        <v>12</v>
      </c>
      <c r="B15" s="9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7">
        <v>0</v>
      </c>
      <c r="W15" s="17">
        <v>0</v>
      </c>
      <c r="X15" s="14">
        <v>1491935.8</v>
      </c>
      <c r="Y15" s="14">
        <v>938759.93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</row>
    <row r="16" spans="1:40" ht="15.75" x14ac:dyDescent="0.2">
      <c r="A16" s="8" t="s">
        <v>13</v>
      </c>
      <c r="B16" s="9" t="s">
        <v>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7">
        <f t="shared" ref="V16:Z16" si="0">SUM(V17:V21)</f>
        <v>828076.8</v>
      </c>
      <c r="W16" s="17">
        <f t="shared" si="0"/>
        <v>662461.44000000006</v>
      </c>
      <c r="X16" s="14">
        <f t="shared" si="0"/>
        <v>221412.19999999998</v>
      </c>
      <c r="Y16" s="14">
        <f t="shared" si="0"/>
        <v>139779.40360000002</v>
      </c>
      <c r="Z16" s="17">
        <f t="shared" si="0"/>
        <v>620533.79999999993</v>
      </c>
      <c r="AA16" s="17">
        <f t="shared" ref="AA16:AG16" si="1">SUM(AA17:AA21)</f>
        <v>248213.52</v>
      </c>
      <c r="AB16" s="17">
        <f t="shared" si="1"/>
        <v>248213.52</v>
      </c>
      <c r="AC16" s="17">
        <f t="shared" si="1"/>
        <v>496846.08000000007</v>
      </c>
      <c r="AD16" s="17">
        <f t="shared" si="1"/>
        <v>248213.52</v>
      </c>
      <c r="AE16" s="17">
        <f t="shared" si="1"/>
        <v>372320.27999999997</v>
      </c>
      <c r="AF16" s="17">
        <f t="shared" si="1"/>
        <v>496427.04</v>
      </c>
      <c r="AG16" s="17">
        <f t="shared" si="1"/>
        <v>331230.72000000003</v>
      </c>
      <c r="AH16" s="17">
        <f t="shared" ref="AH16:AN16" si="2">SUM(AH17:AH21)</f>
        <v>372320</v>
      </c>
      <c r="AI16" s="17">
        <f t="shared" si="2"/>
        <v>372320</v>
      </c>
      <c r="AJ16" s="17">
        <f t="shared" si="2"/>
        <v>620534</v>
      </c>
      <c r="AK16" s="17">
        <f t="shared" si="2"/>
        <v>165475.68</v>
      </c>
      <c r="AL16" s="17">
        <f t="shared" si="2"/>
        <v>165475.68</v>
      </c>
      <c r="AM16" s="17">
        <f t="shared" si="2"/>
        <v>206844.59999999998</v>
      </c>
      <c r="AN16" s="17">
        <f t="shared" si="2"/>
        <v>124106.76</v>
      </c>
    </row>
    <row r="17" spans="1:40" ht="15.75" x14ac:dyDescent="0.2">
      <c r="A17" s="10" t="s">
        <v>14</v>
      </c>
      <c r="B17" s="9" t="s">
        <v>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7">
        <v>828076.8</v>
      </c>
      <c r="W17" s="17">
        <v>662461.44000000006</v>
      </c>
      <c r="X17" s="14"/>
      <c r="Y17" s="14"/>
      <c r="Z17" s="17">
        <v>620533.79999999993</v>
      </c>
      <c r="AA17" s="17">
        <v>248213.52</v>
      </c>
      <c r="AB17" s="17">
        <v>248213.52</v>
      </c>
      <c r="AC17" s="17">
        <v>496846.08000000007</v>
      </c>
      <c r="AD17" s="17">
        <v>248213.52</v>
      </c>
      <c r="AE17" s="17">
        <v>372320.27999999997</v>
      </c>
      <c r="AF17" s="17">
        <v>496427.04</v>
      </c>
      <c r="AG17" s="17">
        <v>331230.72000000003</v>
      </c>
      <c r="AH17" s="17">
        <v>372320</v>
      </c>
      <c r="AI17" s="17">
        <v>372320</v>
      </c>
      <c r="AJ17" s="17">
        <v>620534</v>
      </c>
      <c r="AK17" s="17">
        <v>165475.68</v>
      </c>
      <c r="AL17" s="17">
        <v>165475.68</v>
      </c>
      <c r="AM17" s="17">
        <v>206844.59999999998</v>
      </c>
      <c r="AN17" s="17">
        <v>124106.76</v>
      </c>
    </row>
    <row r="18" spans="1:40" ht="15.75" x14ac:dyDescent="0.2">
      <c r="A18" s="10" t="s">
        <v>15</v>
      </c>
      <c r="B18" s="9" t="s">
        <v>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7">
        <v>0</v>
      </c>
      <c r="W18" s="17">
        <v>0</v>
      </c>
      <c r="X18" s="14">
        <v>199019.93</v>
      </c>
      <c r="Y18" s="14">
        <v>119411.99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</row>
    <row r="19" spans="1:40" ht="15.75" x14ac:dyDescent="0.2">
      <c r="A19" s="10" t="s">
        <v>16</v>
      </c>
      <c r="B19" s="9" t="s">
        <v>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7">
        <v>0</v>
      </c>
      <c r="W19" s="17">
        <v>0</v>
      </c>
      <c r="X19" s="14">
        <v>2685.5855999999999</v>
      </c>
      <c r="Y19" s="14">
        <v>1866.5712000000001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</row>
    <row r="20" spans="1:40" ht="15.75" x14ac:dyDescent="0.2">
      <c r="A20" s="10" t="s">
        <v>17</v>
      </c>
      <c r="B20" s="9" t="s">
        <v>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7">
        <v>0</v>
      </c>
      <c r="W20" s="17">
        <v>0</v>
      </c>
      <c r="X20" s="14">
        <v>13999.992</v>
      </c>
      <c r="Y20" s="14">
        <v>13999.992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</row>
    <row r="21" spans="1:40" ht="15.75" x14ac:dyDescent="0.2">
      <c r="A21" s="10" t="s">
        <v>18</v>
      </c>
      <c r="B21" s="9" t="s">
        <v>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17">
        <v>0</v>
      </c>
      <c r="W21" s="17">
        <v>0</v>
      </c>
      <c r="X21" s="14">
        <v>5706.6923999999999</v>
      </c>
      <c r="Y21" s="14">
        <v>4500.8504000000003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</row>
    <row r="22" spans="1:40" ht="15.75" x14ac:dyDescent="0.2">
      <c r="A22" s="8" t="s">
        <v>19</v>
      </c>
      <c r="B22" s="9" t="s">
        <v>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7">
        <v>0</v>
      </c>
      <c r="W22" s="17">
        <v>0</v>
      </c>
      <c r="X22" s="14">
        <v>374399.28000000009</v>
      </c>
      <c r="Y22" s="14">
        <v>502288.56000000006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</row>
    <row r="23" spans="1:40" ht="15.75" x14ac:dyDescent="0.2">
      <c r="A23" s="8" t="s">
        <v>20</v>
      </c>
      <c r="B23" s="9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7">
        <v>2529600</v>
      </c>
      <c r="W23" s="17">
        <v>2024400</v>
      </c>
      <c r="X23" s="14">
        <v>0</v>
      </c>
      <c r="Y23" s="14">
        <v>0</v>
      </c>
      <c r="Z23" s="17">
        <v>1686000</v>
      </c>
      <c r="AA23" s="17">
        <v>837600</v>
      </c>
      <c r="AB23" s="17">
        <v>674400</v>
      </c>
      <c r="AC23" s="17">
        <v>1521600</v>
      </c>
      <c r="AD23" s="17">
        <v>1008000</v>
      </c>
      <c r="AE23" s="17">
        <v>1039200</v>
      </c>
      <c r="AF23" s="17">
        <v>1395600</v>
      </c>
      <c r="AG23" s="17">
        <v>1046400</v>
      </c>
      <c r="AH23" s="17">
        <v>1046707</v>
      </c>
      <c r="AI23" s="17">
        <v>1046707</v>
      </c>
      <c r="AJ23" s="17">
        <v>1744512</v>
      </c>
      <c r="AK23" s="17">
        <v>523353.60000000003</v>
      </c>
      <c r="AL23" s="17">
        <v>465203.20000000001</v>
      </c>
      <c r="AM23" s="17">
        <v>581504</v>
      </c>
      <c r="AN23" s="17">
        <v>348902.40000000002</v>
      </c>
    </row>
    <row r="25" spans="1:40" x14ac:dyDescent="0.2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V25" s="11"/>
      <c r="W25" s="11"/>
    </row>
    <row r="28" spans="1:40" x14ac:dyDescent="0.2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</sheetData>
  <pageMargins left="0.39370078740157483" right="0.39370078740157483" top="0.39370078740157483" bottom="0.39370078740157483" header="0.31496062992125984" footer="0.31496062992125984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2.3_</vt:lpstr>
      <vt:lpstr>'Форма 2.3_'!Заголовки_для_печати</vt:lpstr>
      <vt:lpstr>'Форма 2.3_'!Область_печати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 Алексей Владимирович</dc:creator>
  <cp:lastModifiedBy>Пантелеева Анна Александровна</cp:lastModifiedBy>
  <cp:lastPrinted>2018-11-19T09:12:55Z</cp:lastPrinted>
  <dcterms:created xsi:type="dcterms:W3CDTF">2017-03-14T13:07:56Z</dcterms:created>
  <dcterms:modified xsi:type="dcterms:W3CDTF">2019-08-05T10:27:49Z</dcterms:modified>
</cp:coreProperties>
</file>